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MD-Klokan\HMD-Klokan 2025\"/>
    </mc:Choice>
  </mc:AlternateContent>
  <workbookProtection workbookPassword="E65F" lockStructure="1"/>
  <bookViews>
    <workbookView xWindow="0" yWindow="0" windowWidth="23040" windowHeight="9195"/>
  </bookViews>
  <sheets>
    <sheet name="Unos osnovnih podataka i upute" sheetId="9" r:id="rId1"/>
    <sheet name="Pčelice" sheetId="8" r:id="rId2"/>
    <sheet name="Leptirići" sheetId="1" r:id="rId3"/>
    <sheet name="Ecolier" sheetId="2" r:id="rId4"/>
    <sheet name="Benjamin" sheetId="3" r:id="rId5"/>
    <sheet name="Cadet" sheetId="4" r:id="rId6"/>
    <sheet name="Junior" sheetId="5" r:id="rId7"/>
    <sheet name="Student" sheetId="6" r:id="rId8"/>
  </sheets>
  <externalReferences>
    <externalReference r:id="rId9"/>
    <externalReference r:id="rId10"/>
  </externalReferences>
  <definedNames>
    <definedName name="_xlnm._FilterDatabase" localSheetId="4" hidden="1">Benjamin!$B$10:$C$11</definedName>
    <definedName name="_xlnm._FilterDatabase" localSheetId="5" hidden="1">Cadet!$B$10:$C$11</definedName>
    <definedName name="_xlnm._FilterDatabase" localSheetId="3" hidden="1">Ecolier!$B$10:$C$11</definedName>
    <definedName name="_xlnm._FilterDatabase" localSheetId="6" hidden="1">Junior!$B$10:$C$11</definedName>
    <definedName name="_xlnm._FilterDatabase" localSheetId="2" hidden="1">Leptirići!$B$10:$C$11</definedName>
    <definedName name="_xlnm._FilterDatabase" localSheetId="1" hidden="1">Pčelice!$B$10:$C$15</definedName>
    <definedName name="_xlnm._FilterDatabase" localSheetId="7" hidden="1">Student!$B$10:$C$13</definedName>
    <definedName name="_xlnm.Print_Area" localSheetId="4">Benjamin!$A$1:$C$109</definedName>
    <definedName name="_xlnm.Print_Area" localSheetId="5">Cadet!$A$1:$C$109</definedName>
    <definedName name="_xlnm.Print_Area" localSheetId="3">Ecolier!$A$1:$C$109</definedName>
    <definedName name="_xlnm.Print_Area" localSheetId="6">Junior!$A$1:$C$109</definedName>
    <definedName name="_xlnm.Print_Area" localSheetId="2">Leptirići!$A$1:$C$109</definedName>
    <definedName name="_xlnm.Print_Area" localSheetId="1">Pčelice!$A$1:$C$109</definedName>
    <definedName name="_xlnm.Print_Area" localSheetId="7">Student!$A$1:$C$109</definedName>
    <definedName name="_xlnm.Print_Area" localSheetId="0">'Unos osnovnih podataka i upute'!$A$1:$I$65</definedName>
  </definedNames>
  <calcPr calcId="162913" fullPrecision="0"/>
</workbook>
</file>

<file path=xl/calcChain.xml><?xml version="1.0" encoding="utf-8"?>
<calcChain xmlns="http://schemas.openxmlformats.org/spreadsheetml/2006/main">
  <c r="B6" i="3" l="1"/>
  <c r="D12" i="8" l="1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E19" i="8"/>
  <c r="D20" i="8"/>
  <c r="E20" i="8"/>
  <c r="D21" i="8"/>
  <c r="E21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D31" i="8"/>
  <c r="E31" i="8"/>
  <c r="D32" i="8"/>
  <c r="E32" i="8"/>
  <c r="D33" i="8"/>
  <c r="E33" i="8"/>
  <c r="D34" i="8"/>
  <c r="E34" i="8"/>
  <c r="D35" i="8"/>
  <c r="E35" i="8"/>
  <c r="D36" i="8"/>
  <c r="E36" i="8"/>
  <c r="D37" i="8"/>
  <c r="E37" i="8"/>
  <c r="D38" i="8"/>
  <c r="E38" i="8"/>
  <c r="D39" i="8"/>
  <c r="E39" i="8"/>
  <c r="D40" i="8"/>
  <c r="E40" i="8"/>
  <c r="D41" i="8"/>
  <c r="E41" i="8"/>
  <c r="D42" i="8"/>
  <c r="E42" i="8"/>
  <c r="D43" i="8"/>
  <c r="E43" i="8"/>
  <c r="D44" i="8"/>
  <c r="E44" i="8"/>
  <c r="D45" i="8"/>
  <c r="E45" i="8"/>
  <c r="D46" i="8"/>
  <c r="E46" i="8"/>
  <c r="D47" i="8"/>
  <c r="E47" i="8"/>
  <c r="D48" i="8"/>
  <c r="E48" i="8"/>
  <c r="D49" i="8"/>
  <c r="E49" i="8"/>
  <c r="D50" i="8"/>
  <c r="E50" i="8"/>
  <c r="D51" i="8"/>
  <c r="E51" i="8"/>
  <c r="D52" i="8"/>
  <c r="E52" i="8"/>
  <c r="D53" i="8"/>
  <c r="E53" i="8"/>
  <c r="D54" i="8"/>
  <c r="E54" i="8"/>
  <c r="D55" i="8"/>
  <c r="E55" i="8"/>
  <c r="D56" i="8"/>
  <c r="E56" i="8"/>
  <c r="D57" i="8"/>
  <c r="E57" i="8"/>
  <c r="D58" i="8"/>
  <c r="E58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E11" i="8"/>
  <c r="D11" i="8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E11" i="1"/>
  <c r="D11" i="1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E11" i="2"/>
  <c r="D11" i="2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D77" i="3"/>
  <c r="E77" i="3"/>
  <c r="D78" i="3"/>
  <c r="E78" i="3"/>
  <c r="D79" i="3"/>
  <c r="E79" i="3"/>
  <c r="D80" i="3"/>
  <c r="E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D105" i="3"/>
  <c r="E105" i="3"/>
  <c r="D106" i="3"/>
  <c r="E106" i="3"/>
  <c r="D107" i="3"/>
  <c r="E107" i="3"/>
  <c r="D108" i="3"/>
  <c r="E108" i="3"/>
  <c r="D109" i="3"/>
  <c r="E109" i="3"/>
  <c r="E11" i="3"/>
  <c r="D11" i="3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D43" i="4"/>
  <c r="E43" i="4"/>
  <c r="D44" i="4"/>
  <c r="E44" i="4"/>
  <c r="D45" i="4"/>
  <c r="E45" i="4"/>
  <c r="D46" i="4"/>
  <c r="E46" i="4"/>
  <c r="D47" i="4"/>
  <c r="E47" i="4"/>
  <c r="D48" i="4"/>
  <c r="E48" i="4"/>
  <c r="D49" i="4"/>
  <c r="E49" i="4"/>
  <c r="D50" i="4"/>
  <c r="E50" i="4"/>
  <c r="D51" i="4"/>
  <c r="E51" i="4"/>
  <c r="D52" i="4"/>
  <c r="E52" i="4"/>
  <c r="D53" i="4"/>
  <c r="E53" i="4"/>
  <c r="D54" i="4"/>
  <c r="E54" i="4"/>
  <c r="D55" i="4"/>
  <c r="E55" i="4"/>
  <c r="D56" i="4"/>
  <c r="E56" i="4"/>
  <c r="D57" i="4"/>
  <c r="E57" i="4"/>
  <c r="D58" i="4"/>
  <c r="E58" i="4"/>
  <c r="D59" i="4"/>
  <c r="E59" i="4"/>
  <c r="D60" i="4"/>
  <c r="E60" i="4"/>
  <c r="D61" i="4"/>
  <c r="E61" i="4"/>
  <c r="D62" i="4"/>
  <c r="E62" i="4"/>
  <c r="D63" i="4"/>
  <c r="E63" i="4"/>
  <c r="D64" i="4"/>
  <c r="E64" i="4"/>
  <c r="D65" i="4"/>
  <c r="E65" i="4"/>
  <c r="D66" i="4"/>
  <c r="E66" i="4"/>
  <c r="D67" i="4"/>
  <c r="E67" i="4"/>
  <c r="D68" i="4"/>
  <c r="E68" i="4"/>
  <c r="D69" i="4"/>
  <c r="E69" i="4"/>
  <c r="D70" i="4"/>
  <c r="E70" i="4"/>
  <c r="D71" i="4"/>
  <c r="E71" i="4"/>
  <c r="D72" i="4"/>
  <c r="E72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D82" i="4"/>
  <c r="E82" i="4"/>
  <c r="D83" i="4"/>
  <c r="E83" i="4"/>
  <c r="D84" i="4"/>
  <c r="E84" i="4"/>
  <c r="D85" i="4"/>
  <c r="E85" i="4"/>
  <c r="D86" i="4"/>
  <c r="E86" i="4"/>
  <c r="D87" i="4"/>
  <c r="E87" i="4"/>
  <c r="D88" i="4"/>
  <c r="E88" i="4"/>
  <c r="D89" i="4"/>
  <c r="E89" i="4"/>
  <c r="D90" i="4"/>
  <c r="E90" i="4"/>
  <c r="D91" i="4"/>
  <c r="E91" i="4"/>
  <c r="D92" i="4"/>
  <c r="E92" i="4"/>
  <c r="D93" i="4"/>
  <c r="E93" i="4"/>
  <c r="D94" i="4"/>
  <c r="E94" i="4"/>
  <c r="D95" i="4"/>
  <c r="E95" i="4"/>
  <c r="D96" i="4"/>
  <c r="E96" i="4"/>
  <c r="D97" i="4"/>
  <c r="E97" i="4"/>
  <c r="D98" i="4"/>
  <c r="E98" i="4"/>
  <c r="D99" i="4"/>
  <c r="E99" i="4"/>
  <c r="D100" i="4"/>
  <c r="E100" i="4"/>
  <c r="D101" i="4"/>
  <c r="E101" i="4"/>
  <c r="D102" i="4"/>
  <c r="E102" i="4"/>
  <c r="D103" i="4"/>
  <c r="E103" i="4"/>
  <c r="D104" i="4"/>
  <c r="E104" i="4"/>
  <c r="D105" i="4"/>
  <c r="E105" i="4"/>
  <c r="D106" i="4"/>
  <c r="E106" i="4"/>
  <c r="D107" i="4"/>
  <c r="E107" i="4"/>
  <c r="D108" i="4"/>
  <c r="E108" i="4"/>
  <c r="D109" i="4"/>
  <c r="E109" i="4"/>
  <c r="E11" i="4"/>
  <c r="D11" i="4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E11" i="5"/>
  <c r="D11" i="5"/>
  <c r="D12" i="6" l="1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E11" i="6"/>
  <c r="D11" i="6"/>
  <c r="B6" i="4" l="1"/>
  <c r="B6" i="6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" i="5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" i="6"/>
  <c r="G12" i="2" l="1"/>
  <c r="H12" i="2" s="1"/>
  <c r="G13" i="2"/>
  <c r="H13" i="2"/>
  <c r="G14" i="2"/>
  <c r="H14" i="2" s="1"/>
  <c r="G15" i="2"/>
  <c r="H15" i="2"/>
  <c r="G16" i="2"/>
  <c r="H16" i="2" s="1"/>
  <c r="G17" i="2"/>
  <c r="H17" i="2"/>
  <c r="G18" i="2"/>
  <c r="H18" i="2" s="1"/>
  <c r="G19" i="2"/>
  <c r="H19" i="2"/>
  <c r="G20" i="2"/>
  <c r="H20" i="2" s="1"/>
  <c r="G21" i="2"/>
  <c r="H21" i="2"/>
  <c r="G22" i="2"/>
  <c r="H22" i="2" s="1"/>
  <c r="G23" i="2"/>
  <c r="H23" i="2"/>
  <c r="G24" i="2"/>
  <c r="H24" i="2" s="1"/>
  <c r="G25" i="2"/>
  <c r="H25" i="2"/>
  <c r="G26" i="2"/>
  <c r="H26" i="2" s="1"/>
  <c r="G27" i="2"/>
  <c r="H27" i="2"/>
  <c r="G28" i="2"/>
  <c r="H28" i="2" s="1"/>
  <c r="G29" i="2"/>
  <c r="H29" i="2"/>
  <c r="G30" i="2"/>
  <c r="H30" i="2" s="1"/>
  <c r="G31" i="2"/>
  <c r="H31" i="2"/>
  <c r="G32" i="2"/>
  <c r="H32" i="2" s="1"/>
  <c r="G33" i="2"/>
  <c r="H33" i="2"/>
  <c r="G34" i="2"/>
  <c r="H34" i="2" s="1"/>
  <c r="G35" i="2"/>
  <c r="H35" i="2"/>
  <c r="G36" i="2"/>
  <c r="H36" i="2" s="1"/>
  <c r="G37" i="2"/>
  <c r="H37" i="2"/>
  <c r="G38" i="2"/>
  <c r="H38" i="2" s="1"/>
  <c r="G39" i="2"/>
  <c r="H39" i="2"/>
  <c r="G40" i="2"/>
  <c r="H40" i="2" s="1"/>
  <c r="G41" i="2"/>
  <c r="H41" i="2"/>
  <c r="G42" i="2"/>
  <c r="H42" i="2" s="1"/>
  <c r="G43" i="2"/>
  <c r="H43" i="2"/>
  <c r="G44" i="2"/>
  <c r="H44" i="2" s="1"/>
  <c r="G45" i="2"/>
  <c r="H45" i="2"/>
  <c r="G46" i="2"/>
  <c r="H46" i="2" s="1"/>
  <c r="G47" i="2"/>
  <c r="H47" i="2"/>
  <c r="G48" i="2"/>
  <c r="H48" i="2" s="1"/>
  <c r="G49" i="2"/>
  <c r="H49" i="2"/>
  <c r="G50" i="2"/>
  <c r="H50" i="2" s="1"/>
  <c r="G51" i="2"/>
  <c r="H51" i="2"/>
  <c r="G52" i="2"/>
  <c r="H52" i="2" s="1"/>
  <c r="G53" i="2"/>
  <c r="H53" i="2"/>
  <c r="G54" i="2"/>
  <c r="H54" i="2" s="1"/>
  <c r="G55" i="2"/>
  <c r="H55" i="2"/>
  <c r="G56" i="2"/>
  <c r="H56" i="2" s="1"/>
  <c r="G57" i="2"/>
  <c r="H57" i="2"/>
  <c r="G58" i="2"/>
  <c r="H58" i="2" s="1"/>
  <c r="G59" i="2"/>
  <c r="H59" i="2"/>
  <c r="G60" i="2"/>
  <c r="H60" i="2" s="1"/>
  <c r="G61" i="2"/>
  <c r="H61" i="2"/>
  <c r="G62" i="2"/>
  <c r="H62" i="2" s="1"/>
  <c r="G63" i="2"/>
  <c r="H63" i="2"/>
  <c r="G64" i="2"/>
  <c r="H64" i="2" s="1"/>
  <c r="G65" i="2"/>
  <c r="H65" i="2"/>
  <c r="G66" i="2"/>
  <c r="H66" i="2" s="1"/>
  <c r="G67" i="2"/>
  <c r="H67" i="2"/>
  <c r="G68" i="2"/>
  <c r="H68" i="2" s="1"/>
  <c r="G69" i="2"/>
  <c r="H69" i="2"/>
  <c r="G70" i="2"/>
  <c r="H70" i="2" s="1"/>
  <c r="G71" i="2"/>
  <c r="H71" i="2"/>
  <c r="G72" i="2"/>
  <c r="H72" i="2" s="1"/>
  <c r="G73" i="2"/>
  <c r="H73" i="2"/>
  <c r="G74" i="2"/>
  <c r="H74" i="2" s="1"/>
  <c r="G75" i="2"/>
  <c r="H75" i="2"/>
  <c r="G76" i="2"/>
  <c r="H76" i="2" s="1"/>
  <c r="G77" i="2"/>
  <c r="H77" i="2"/>
  <c r="G78" i="2"/>
  <c r="H78" i="2" s="1"/>
  <c r="G79" i="2"/>
  <c r="H79" i="2"/>
  <c r="G80" i="2"/>
  <c r="H80" i="2" s="1"/>
  <c r="G81" i="2"/>
  <c r="H81" i="2"/>
  <c r="G82" i="2"/>
  <c r="H82" i="2" s="1"/>
  <c r="G83" i="2"/>
  <c r="H83" i="2"/>
  <c r="G84" i="2"/>
  <c r="H84" i="2" s="1"/>
  <c r="G85" i="2"/>
  <c r="H85" i="2"/>
  <c r="G86" i="2"/>
  <c r="H86" i="2" s="1"/>
  <c r="G87" i="2"/>
  <c r="H87" i="2"/>
  <c r="G88" i="2"/>
  <c r="H88" i="2" s="1"/>
  <c r="G89" i="2"/>
  <c r="H89" i="2"/>
  <c r="G90" i="2"/>
  <c r="H90" i="2" s="1"/>
  <c r="G91" i="2"/>
  <c r="H91" i="2"/>
  <c r="G92" i="2"/>
  <c r="H92" i="2" s="1"/>
  <c r="G93" i="2"/>
  <c r="H93" i="2"/>
  <c r="G94" i="2"/>
  <c r="H94" i="2" s="1"/>
  <c r="G95" i="2"/>
  <c r="H95" i="2"/>
  <c r="G96" i="2"/>
  <c r="H96" i="2" s="1"/>
  <c r="G97" i="2"/>
  <c r="H97" i="2"/>
  <c r="G98" i="2"/>
  <c r="H98" i="2" s="1"/>
  <c r="G99" i="2"/>
  <c r="H99" i="2"/>
  <c r="G100" i="2"/>
  <c r="H100" i="2" s="1"/>
  <c r="G101" i="2"/>
  <c r="H101" i="2"/>
  <c r="G102" i="2"/>
  <c r="H102" i="2" s="1"/>
  <c r="G103" i="2"/>
  <c r="H103" i="2"/>
  <c r="G104" i="2"/>
  <c r="H104" i="2" s="1"/>
  <c r="G105" i="2"/>
  <c r="H105" i="2"/>
  <c r="G106" i="2"/>
  <c r="H106" i="2" s="1"/>
  <c r="G107" i="2"/>
  <c r="H107" i="2"/>
  <c r="G108" i="2"/>
  <c r="H108" i="2" s="1"/>
  <c r="G109" i="2"/>
  <c r="H109" i="2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/>
  <c r="G36" i="3"/>
  <c r="H36" i="3" s="1"/>
  <c r="G37" i="3"/>
  <c r="H37" i="3" s="1"/>
  <c r="G38" i="3"/>
  <c r="H38" i="3" s="1"/>
  <c r="G39" i="3"/>
  <c r="H39" i="3" s="1"/>
  <c r="G40" i="3"/>
  <c r="H40" i="3" s="1"/>
  <c r="G41" i="3"/>
  <c r="H41" i="3" s="1"/>
  <c r="G42" i="3"/>
  <c r="H42" i="3" s="1"/>
  <c r="G43" i="3"/>
  <c r="H43" i="3"/>
  <c r="G44" i="3"/>
  <c r="H44" i="3" s="1"/>
  <c r="G45" i="3"/>
  <c r="H45" i="3" s="1"/>
  <c r="G46" i="3"/>
  <c r="H46" i="3" s="1"/>
  <c r="G47" i="3"/>
  <c r="H47" i="3" s="1"/>
  <c r="G48" i="3"/>
  <c r="H48" i="3" s="1"/>
  <c r="G49" i="3"/>
  <c r="H49" i="3" s="1"/>
  <c r="G50" i="3"/>
  <c r="H50" i="3" s="1"/>
  <c r="G51" i="3"/>
  <c r="H51" i="3"/>
  <c r="G52" i="3"/>
  <c r="H52" i="3" s="1"/>
  <c r="G53" i="3"/>
  <c r="H53" i="3" s="1"/>
  <c r="G54" i="3"/>
  <c r="H54" i="3" s="1"/>
  <c r="G55" i="3"/>
  <c r="H55" i="3" s="1"/>
  <c r="G56" i="3"/>
  <c r="H56" i="3" s="1"/>
  <c r="G57" i="3"/>
  <c r="H57" i="3" s="1"/>
  <c r="G58" i="3"/>
  <c r="H58" i="3" s="1"/>
  <c r="G59" i="3"/>
  <c r="H59" i="3"/>
  <c r="G60" i="3"/>
  <c r="H60" i="3" s="1"/>
  <c r="G61" i="3"/>
  <c r="H61" i="3"/>
  <c r="G62" i="3"/>
  <c r="H62" i="3" s="1"/>
  <c r="G63" i="3"/>
  <c r="H63" i="3" s="1"/>
  <c r="G64" i="3"/>
  <c r="H64" i="3" s="1"/>
  <c r="G65" i="3"/>
  <c r="H65" i="3" s="1"/>
  <c r="G66" i="3"/>
  <c r="H66" i="3" s="1"/>
  <c r="G67" i="3"/>
  <c r="H67" i="3"/>
  <c r="G68" i="3"/>
  <c r="H68" i="3" s="1"/>
  <c r="G69" i="3"/>
  <c r="H69" i="3" s="1"/>
  <c r="G70" i="3"/>
  <c r="H70" i="3" s="1"/>
  <c r="G71" i="3"/>
  <c r="H71" i="3" s="1"/>
  <c r="G72" i="3"/>
  <c r="H72" i="3" s="1"/>
  <c r="G73" i="3"/>
  <c r="H73" i="3" s="1"/>
  <c r="G74" i="3"/>
  <c r="H74" i="3" s="1"/>
  <c r="G75" i="3"/>
  <c r="H75" i="3"/>
  <c r="G76" i="3"/>
  <c r="H76" i="3" s="1"/>
  <c r="G77" i="3"/>
  <c r="H77" i="3" s="1"/>
  <c r="G78" i="3"/>
  <c r="H78" i="3" s="1"/>
  <c r="G79" i="3"/>
  <c r="H79" i="3" s="1"/>
  <c r="G80" i="3"/>
  <c r="H80" i="3" s="1"/>
  <c r="G81" i="3"/>
  <c r="H81" i="3" s="1"/>
  <c r="G82" i="3"/>
  <c r="H82" i="3" s="1"/>
  <c r="G83" i="3"/>
  <c r="H83" i="3"/>
  <c r="G84" i="3"/>
  <c r="H84" i="3" s="1"/>
  <c r="G85" i="3"/>
  <c r="H85" i="3" s="1"/>
  <c r="G86" i="3"/>
  <c r="H86" i="3" s="1"/>
  <c r="G87" i="3"/>
  <c r="H87" i="3" s="1"/>
  <c r="G88" i="3"/>
  <c r="H88" i="3" s="1"/>
  <c r="G89" i="3"/>
  <c r="H89" i="3" s="1"/>
  <c r="G90" i="3"/>
  <c r="H90" i="3" s="1"/>
  <c r="G91" i="3"/>
  <c r="H91" i="3"/>
  <c r="G92" i="3"/>
  <c r="H92" i="3" s="1"/>
  <c r="G93" i="3"/>
  <c r="H93" i="3" s="1"/>
  <c r="G94" i="3"/>
  <c r="H94" i="3" s="1"/>
  <c r="G95" i="3"/>
  <c r="H95" i="3" s="1"/>
  <c r="G96" i="3"/>
  <c r="H96" i="3" s="1"/>
  <c r="G97" i="3"/>
  <c r="H97" i="3" s="1"/>
  <c r="G98" i="3"/>
  <c r="H98" i="3" s="1"/>
  <c r="G99" i="3"/>
  <c r="H99" i="3"/>
  <c r="G100" i="3"/>
  <c r="H100" i="3" s="1"/>
  <c r="G101" i="3"/>
  <c r="H101" i="3" s="1"/>
  <c r="G102" i="3"/>
  <c r="H102" i="3" s="1"/>
  <c r="G103" i="3"/>
  <c r="H103" i="3" s="1"/>
  <c r="G104" i="3"/>
  <c r="H104" i="3" s="1"/>
  <c r="G105" i="3"/>
  <c r="H105" i="3" s="1"/>
  <c r="G106" i="3"/>
  <c r="H106" i="3" s="1"/>
  <c r="G107" i="3"/>
  <c r="H107" i="3"/>
  <c r="G108" i="3"/>
  <c r="H108" i="3" s="1"/>
  <c r="G109" i="3"/>
  <c r="H109" i="3" s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" i="6"/>
  <c r="H11" i="5"/>
  <c r="G11" i="3"/>
  <c r="H11" i="3" s="1"/>
  <c r="G11" i="2"/>
  <c r="H11" i="2" s="1"/>
  <c r="G12" i="1"/>
  <c r="H12" i="1" s="1"/>
  <c r="G13" i="1"/>
  <c r="H13" i="1" s="1"/>
  <c r="G14" i="1"/>
  <c r="H14" i="1" s="1"/>
  <c r="G15" i="1"/>
  <c r="H15" i="1"/>
  <c r="G16" i="1"/>
  <c r="H16" i="1" s="1"/>
  <c r="G17" i="1"/>
  <c r="H17" i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/>
  <c r="G24" i="1"/>
  <c r="H24" i="1" s="1"/>
  <c r="G25" i="1"/>
  <c r="H25" i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/>
  <c r="G32" i="1"/>
  <c r="H32" i="1" s="1"/>
  <c r="G33" i="1"/>
  <c r="H33" i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/>
  <c r="G48" i="1"/>
  <c r="H48" i="1" s="1"/>
  <c r="G49" i="1"/>
  <c r="H49" i="1" s="1"/>
  <c r="G50" i="1"/>
  <c r="H50" i="1" s="1"/>
  <c r="G51" i="1"/>
  <c r="H51" i="1"/>
  <c r="G52" i="1"/>
  <c r="H52" i="1" s="1"/>
  <c r="G53" i="1"/>
  <c r="H53" i="1" s="1"/>
  <c r="G54" i="1"/>
  <c r="H54" i="1" s="1"/>
  <c r="G55" i="1"/>
  <c r="H55" i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" i="1"/>
  <c r="H11" i="1" s="1"/>
  <c r="H14" i="8"/>
  <c r="H18" i="8"/>
  <c r="H22" i="8"/>
  <c r="H26" i="8"/>
  <c r="H30" i="8"/>
  <c r="H34" i="8"/>
  <c r="H38" i="8"/>
  <c r="H42" i="8"/>
  <c r="H46" i="8"/>
  <c r="H50" i="8"/>
  <c r="H54" i="8"/>
  <c r="H58" i="8"/>
  <c r="H62" i="8"/>
  <c r="H66" i="8"/>
  <c r="H70" i="8"/>
  <c r="H74" i="8"/>
  <c r="H78" i="8"/>
  <c r="H82" i="8"/>
  <c r="H86" i="8"/>
  <c r="H90" i="8"/>
  <c r="H94" i="8"/>
  <c r="H98" i="8"/>
  <c r="H102" i="8"/>
  <c r="H106" i="8"/>
  <c r="G12" i="8"/>
  <c r="H12" i="8" s="1"/>
  <c r="G13" i="8"/>
  <c r="H13" i="8" s="1"/>
  <c r="G14" i="8"/>
  <c r="G15" i="8"/>
  <c r="H15" i="8" s="1"/>
  <c r="G16" i="8"/>
  <c r="H16" i="8" s="1"/>
  <c r="G17" i="8"/>
  <c r="H17" i="8" s="1"/>
  <c r="G18" i="8"/>
  <c r="G19" i="8"/>
  <c r="H19" i="8" s="1"/>
  <c r="G20" i="8"/>
  <c r="H20" i="8" s="1"/>
  <c r="G21" i="8"/>
  <c r="H21" i="8" s="1"/>
  <c r="G22" i="8"/>
  <c r="G23" i="8"/>
  <c r="H23" i="8" s="1"/>
  <c r="G24" i="8"/>
  <c r="H24" i="8" s="1"/>
  <c r="G25" i="8"/>
  <c r="H25" i="8" s="1"/>
  <c r="G26" i="8"/>
  <c r="G27" i="8"/>
  <c r="H27" i="8" s="1"/>
  <c r="G28" i="8"/>
  <c r="H28" i="8" s="1"/>
  <c r="G29" i="8"/>
  <c r="H29" i="8" s="1"/>
  <c r="G30" i="8"/>
  <c r="G31" i="8"/>
  <c r="H31" i="8" s="1"/>
  <c r="G32" i="8"/>
  <c r="H32" i="8" s="1"/>
  <c r="G33" i="8"/>
  <c r="H33" i="8" s="1"/>
  <c r="G34" i="8"/>
  <c r="G35" i="8"/>
  <c r="H35" i="8" s="1"/>
  <c r="G36" i="8"/>
  <c r="H36" i="8" s="1"/>
  <c r="G37" i="8"/>
  <c r="H37" i="8" s="1"/>
  <c r="G38" i="8"/>
  <c r="G39" i="8"/>
  <c r="H39" i="8" s="1"/>
  <c r="G40" i="8"/>
  <c r="H40" i="8" s="1"/>
  <c r="G41" i="8"/>
  <c r="H41" i="8" s="1"/>
  <c r="G42" i="8"/>
  <c r="G43" i="8"/>
  <c r="H43" i="8" s="1"/>
  <c r="G44" i="8"/>
  <c r="H44" i="8" s="1"/>
  <c r="G45" i="8"/>
  <c r="H45" i="8" s="1"/>
  <c r="G46" i="8"/>
  <c r="G47" i="8"/>
  <c r="H47" i="8" s="1"/>
  <c r="G48" i="8"/>
  <c r="H48" i="8" s="1"/>
  <c r="G49" i="8"/>
  <c r="H49" i="8" s="1"/>
  <c r="G50" i="8"/>
  <c r="G51" i="8"/>
  <c r="H51" i="8" s="1"/>
  <c r="G52" i="8"/>
  <c r="H52" i="8" s="1"/>
  <c r="G53" i="8"/>
  <c r="H53" i="8" s="1"/>
  <c r="G54" i="8"/>
  <c r="G55" i="8"/>
  <c r="H55" i="8" s="1"/>
  <c r="G56" i="8"/>
  <c r="H56" i="8" s="1"/>
  <c r="G57" i="8"/>
  <c r="H57" i="8" s="1"/>
  <c r="G58" i="8"/>
  <c r="G59" i="8"/>
  <c r="H59" i="8" s="1"/>
  <c r="G60" i="8"/>
  <c r="H60" i="8" s="1"/>
  <c r="G61" i="8"/>
  <c r="H61" i="8" s="1"/>
  <c r="G62" i="8"/>
  <c r="G63" i="8"/>
  <c r="H63" i="8" s="1"/>
  <c r="G64" i="8"/>
  <c r="H64" i="8" s="1"/>
  <c r="G65" i="8"/>
  <c r="H65" i="8" s="1"/>
  <c r="G66" i="8"/>
  <c r="G67" i="8"/>
  <c r="H67" i="8" s="1"/>
  <c r="G68" i="8"/>
  <c r="H68" i="8" s="1"/>
  <c r="G69" i="8"/>
  <c r="H69" i="8" s="1"/>
  <c r="G70" i="8"/>
  <c r="G71" i="8"/>
  <c r="H71" i="8" s="1"/>
  <c r="G72" i="8"/>
  <c r="H72" i="8" s="1"/>
  <c r="G73" i="8"/>
  <c r="H73" i="8" s="1"/>
  <c r="G74" i="8"/>
  <c r="G75" i="8"/>
  <c r="H75" i="8" s="1"/>
  <c r="G76" i="8"/>
  <c r="H76" i="8" s="1"/>
  <c r="G77" i="8"/>
  <c r="H77" i="8" s="1"/>
  <c r="G78" i="8"/>
  <c r="G79" i="8"/>
  <c r="H79" i="8" s="1"/>
  <c r="G80" i="8"/>
  <c r="H80" i="8" s="1"/>
  <c r="G81" i="8"/>
  <c r="H81" i="8" s="1"/>
  <c r="G82" i="8"/>
  <c r="G83" i="8"/>
  <c r="H83" i="8" s="1"/>
  <c r="G84" i="8"/>
  <c r="H84" i="8" s="1"/>
  <c r="G85" i="8"/>
  <c r="H85" i="8" s="1"/>
  <c r="G86" i="8"/>
  <c r="G87" i="8"/>
  <c r="H87" i="8" s="1"/>
  <c r="G88" i="8"/>
  <c r="H88" i="8" s="1"/>
  <c r="G89" i="8"/>
  <c r="H89" i="8" s="1"/>
  <c r="G90" i="8"/>
  <c r="G91" i="8"/>
  <c r="H91" i="8" s="1"/>
  <c r="G92" i="8"/>
  <c r="H92" i="8" s="1"/>
  <c r="G93" i="8"/>
  <c r="H93" i="8" s="1"/>
  <c r="G94" i="8"/>
  <c r="G95" i="8"/>
  <c r="H95" i="8" s="1"/>
  <c r="G96" i="8"/>
  <c r="H96" i="8" s="1"/>
  <c r="G97" i="8"/>
  <c r="H97" i="8" s="1"/>
  <c r="G98" i="8"/>
  <c r="G99" i="8"/>
  <c r="H99" i="8" s="1"/>
  <c r="G100" i="8"/>
  <c r="H100" i="8" s="1"/>
  <c r="G101" i="8"/>
  <c r="H101" i="8" s="1"/>
  <c r="G102" i="8"/>
  <c r="G103" i="8"/>
  <c r="H103" i="8" s="1"/>
  <c r="G104" i="8"/>
  <c r="H104" i="8" s="1"/>
  <c r="G105" i="8"/>
  <c r="H105" i="8" s="1"/>
  <c r="G106" i="8"/>
  <c r="G107" i="8"/>
  <c r="H107" i="8" s="1"/>
  <c r="G108" i="8"/>
  <c r="H108" i="8" s="1"/>
  <c r="G109" i="8"/>
  <c r="H109" i="8" s="1"/>
  <c r="G11" i="8"/>
  <c r="H11" i="8" s="1"/>
  <c r="I11" i="8" s="1"/>
  <c r="I64" i="5" l="1"/>
  <c r="J64" i="5"/>
  <c r="I56" i="5"/>
  <c r="J56" i="5"/>
  <c r="I48" i="5"/>
  <c r="J48" i="5"/>
  <c r="I36" i="5"/>
  <c r="J36" i="5"/>
  <c r="I28" i="5"/>
  <c r="J28" i="5"/>
  <c r="I16" i="5"/>
  <c r="J16" i="5"/>
  <c r="J103" i="3"/>
  <c r="I103" i="3"/>
  <c r="I96" i="3"/>
  <c r="J96" i="3"/>
  <c r="I89" i="3"/>
  <c r="J89" i="3"/>
  <c r="I82" i="3"/>
  <c r="J82" i="3"/>
  <c r="J67" i="3"/>
  <c r="I67" i="3"/>
  <c r="I36" i="3"/>
  <c r="J36" i="3"/>
  <c r="I80" i="2"/>
  <c r="J80" i="2"/>
  <c r="J11" i="8"/>
  <c r="I86" i="8"/>
  <c r="J86" i="8"/>
  <c r="I54" i="8"/>
  <c r="J54" i="8"/>
  <c r="I22" i="8"/>
  <c r="J22" i="8"/>
  <c r="I105" i="1"/>
  <c r="J105" i="1"/>
  <c r="I98" i="1"/>
  <c r="J98" i="1"/>
  <c r="I84" i="1"/>
  <c r="J84" i="1"/>
  <c r="I77" i="1"/>
  <c r="J77" i="1"/>
  <c r="I70" i="1"/>
  <c r="J70" i="1"/>
  <c r="I59" i="1"/>
  <c r="J59" i="1"/>
  <c r="I52" i="1"/>
  <c r="J52" i="1"/>
  <c r="I46" i="1"/>
  <c r="J46" i="1"/>
  <c r="J32" i="1"/>
  <c r="I32" i="1"/>
  <c r="I19" i="1"/>
  <c r="J19" i="1"/>
  <c r="J11" i="5"/>
  <c r="I11" i="5"/>
  <c r="J103" i="6"/>
  <c r="I103" i="6"/>
  <c r="J95" i="6"/>
  <c r="I95" i="6"/>
  <c r="J87" i="6"/>
  <c r="I87" i="6"/>
  <c r="J79" i="6"/>
  <c r="I79" i="6"/>
  <c r="J71" i="6"/>
  <c r="I71" i="6"/>
  <c r="J63" i="6"/>
  <c r="I63" i="6"/>
  <c r="J55" i="6"/>
  <c r="I55" i="6"/>
  <c r="I47" i="6"/>
  <c r="J47" i="6"/>
  <c r="I39" i="6"/>
  <c r="J39" i="6"/>
  <c r="I27" i="6"/>
  <c r="J27" i="6"/>
  <c r="I105" i="5"/>
  <c r="J105" i="5"/>
  <c r="J53" i="5"/>
  <c r="I53" i="5"/>
  <c r="I27" i="2"/>
  <c r="J27" i="2"/>
  <c r="J22" i="2"/>
  <c r="I22" i="2"/>
  <c r="I19" i="2"/>
  <c r="J19" i="2"/>
  <c r="I109" i="8"/>
  <c r="J109" i="8"/>
  <c r="I101" i="8"/>
  <c r="J101" i="8"/>
  <c r="I93" i="8"/>
  <c r="J93" i="8"/>
  <c r="I85" i="8"/>
  <c r="J85" i="8"/>
  <c r="I77" i="8"/>
  <c r="J77" i="8"/>
  <c r="I65" i="8"/>
  <c r="J65" i="8"/>
  <c r="I57" i="8"/>
  <c r="J57" i="8"/>
  <c r="I49" i="8"/>
  <c r="J49" i="8"/>
  <c r="I41" i="8"/>
  <c r="J41" i="8"/>
  <c r="I33" i="8"/>
  <c r="J33" i="8"/>
  <c r="I25" i="8"/>
  <c r="J25" i="8"/>
  <c r="I17" i="8"/>
  <c r="J17" i="8"/>
  <c r="I98" i="8"/>
  <c r="J98" i="8"/>
  <c r="I50" i="8"/>
  <c r="J50" i="8"/>
  <c r="I18" i="8"/>
  <c r="J18" i="8"/>
  <c r="J101" i="1"/>
  <c r="I101" i="1"/>
  <c r="I94" i="1"/>
  <c r="J94" i="1"/>
  <c r="I83" i="1"/>
  <c r="J83" i="1"/>
  <c r="J72" i="1"/>
  <c r="I72" i="1"/>
  <c r="I65" i="1"/>
  <c r="J65" i="1"/>
  <c r="I58" i="1"/>
  <c r="J58" i="1"/>
  <c r="J48" i="1"/>
  <c r="I48" i="1"/>
  <c r="I41" i="1"/>
  <c r="J41" i="1"/>
  <c r="I31" i="1"/>
  <c r="J31" i="1"/>
  <c r="I18" i="1"/>
  <c r="J18" i="1"/>
  <c r="I12" i="1"/>
  <c r="J12" i="1"/>
  <c r="I106" i="6"/>
  <c r="J106" i="6"/>
  <c r="I98" i="6"/>
  <c r="J98" i="6"/>
  <c r="I90" i="6"/>
  <c r="J90" i="6"/>
  <c r="I86" i="6"/>
  <c r="J86" i="6"/>
  <c r="I82" i="6"/>
  <c r="J82" i="6"/>
  <c r="I78" i="6"/>
  <c r="J78" i="6"/>
  <c r="I74" i="6"/>
  <c r="J74" i="6"/>
  <c r="I66" i="6"/>
  <c r="J66" i="6"/>
  <c r="I62" i="6"/>
  <c r="J62" i="6"/>
  <c r="J58" i="6"/>
  <c r="I58" i="6"/>
  <c r="J54" i="6"/>
  <c r="I54" i="6"/>
  <c r="J50" i="6"/>
  <c r="I50" i="6"/>
  <c r="I46" i="6"/>
  <c r="J46" i="6"/>
  <c r="I42" i="6"/>
  <c r="J42" i="6"/>
  <c r="I38" i="6"/>
  <c r="J38" i="6"/>
  <c r="J34" i="6"/>
  <c r="I34" i="6"/>
  <c r="I30" i="6"/>
  <c r="J30" i="6"/>
  <c r="I26" i="6"/>
  <c r="J26" i="6"/>
  <c r="I22" i="6"/>
  <c r="J22" i="6"/>
  <c r="J18" i="6"/>
  <c r="I18" i="6"/>
  <c r="I14" i="6"/>
  <c r="J14" i="6"/>
  <c r="I108" i="5"/>
  <c r="J108" i="5"/>
  <c r="I104" i="5"/>
  <c r="J104" i="5"/>
  <c r="I100" i="5"/>
  <c r="J100" i="5"/>
  <c r="I96" i="5"/>
  <c r="J96" i="5"/>
  <c r="I92" i="5"/>
  <c r="J92" i="5"/>
  <c r="I88" i="5"/>
  <c r="J88" i="5"/>
  <c r="I84" i="5"/>
  <c r="J84" i="5"/>
  <c r="I80" i="5"/>
  <c r="J80" i="5"/>
  <c r="I76" i="5"/>
  <c r="J76" i="5"/>
  <c r="I72" i="5"/>
  <c r="J72" i="5"/>
  <c r="I68" i="5"/>
  <c r="J68" i="5"/>
  <c r="I60" i="5"/>
  <c r="J60" i="5"/>
  <c r="I52" i="5"/>
  <c r="J52" i="5"/>
  <c r="I44" i="5"/>
  <c r="J44" i="5"/>
  <c r="I40" i="5"/>
  <c r="J40" i="5"/>
  <c r="I32" i="5"/>
  <c r="J32" i="5"/>
  <c r="I24" i="5"/>
  <c r="J24" i="5"/>
  <c r="I20" i="5"/>
  <c r="J20" i="5"/>
  <c r="I12" i="5"/>
  <c r="J12" i="5"/>
  <c r="J99" i="3"/>
  <c r="I99" i="3"/>
  <c r="I92" i="3"/>
  <c r="J92" i="3"/>
  <c r="I85" i="3"/>
  <c r="J85" i="3"/>
  <c r="I78" i="3"/>
  <c r="J78" i="3"/>
  <c r="J71" i="3"/>
  <c r="I71" i="3"/>
  <c r="I64" i="3"/>
  <c r="J64" i="3"/>
  <c r="I58" i="3"/>
  <c r="J58" i="3"/>
  <c r="I54" i="3"/>
  <c r="J54" i="3"/>
  <c r="J47" i="3"/>
  <c r="I47" i="3"/>
  <c r="I43" i="3"/>
  <c r="J43" i="3"/>
  <c r="I40" i="3"/>
  <c r="J40" i="3"/>
  <c r="I33" i="3"/>
  <c r="J33" i="3"/>
  <c r="I29" i="3"/>
  <c r="J29" i="3"/>
  <c r="I26" i="3"/>
  <c r="J26" i="3"/>
  <c r="I22" i="3"/>
  <c r="J22" i="3"/>
  <c r="J15" i="3"/>
  <c r="I15" i="3"/>
  <c r="I109" i="2"/>
  <c r="J109" i="2"/>
  <c r="I104" i="2"/>
  <c r="J104" i="2"/>
  <c r="I101" i="2"/>
  <c r="J101" i="2"/>
  <c r="I96" i="2"/>
  <c r="J96" i="2"/>
  <c r="I93" i="2"/>
  <c r="J93" i="2"/>
  <c r="I88" i="2"/>
  <c r="J88" i="2"/>
  <c r="I85" i="2"/>
  <c r="J85" i="2"/>
  <c r="I77" i="2"/>
  <c r="J77" i="2"/>
  <c r="I72" i="2"/>
  <c r="J72" i="2"/>
  <c r="I69" i="2"/>
  <c r="J69" i="2"/>
  <c r="I64" i="2"/>
  <c r="J64" i="2"/>
  <c r="I61" i="2"/>
  <c r="J61" i="2"/>
  <c r="I56" i="2"/>
  <c r="J56" i="2"/>
  <c r="I53" i="2"/>
  <c r="J53" i="2"/>
  <c r="I48" i="2"/>
  <c r="J48" i="2"/>
  <c r="I45" i="2"/>
  <c r="J45" i="2"/>
  <c r="I40" i="2"/>
  <c r="J40" i="2"/>
  <c r="I37" i="2"/>
  <c r="J37" i="2"/>
  <c r="I32" i="2"/>
  <c r="J32" i="2"/>
  <c r="I29" i="2"/>
  <c r="J29" i="2"/>
  <c r="I24" i="2"/>
  <c r="J24" i="2"/>
  <c r="I21" i="2"/>
  <c r="J21" i="2"/>
  <c r="I16" i="2"/>
  <c r="J16" i="2"/>
  <c r="I13" i="2"/>
  <c r="J13" i="2"/>
  <c r="I108" i="8"/>
  <c r="J108" i="8"/>
  <c r="I104" i="8"/>
  <c r="J104" i="8"/>
  <c r="I100" i="8"/>
  <c r="J100" i="8"/>
  <c r="I96" i="8"/>
  <c r="J96" i="8"/>
  <c r="I92" i="8"/>
  <c r="J92" i="8"/>
  <c r="I88" i="8"/>
  <c r="J88" i="8"/>
  <c r="I84" i="8"/>
  <c r="J84" i="8"/>
  <c r="I80" i="8"/>
  <c r="J80" i="8"/>
  <c r="I76" i="8"/>
  <c r="J76" i="8"/>
  <c r="I72" i="8"/>
  <c r="J72" i="8"/>
  <c r="I68" i="8"/>
  <c r="J68" i="8"/>
  <c r="I64" i="8"/>
  <c r="J64" i="8"/>
  <c r="I60" i="8"/>
  <c r="J60" i="8"/>
  <c r="I56" i="8"/>
  <c r="J56" i="8"/>
  <c r="I52" i="8"/>
  <c r="J52" i="8"/>
  <c r="I48" i="8"/>
  <c r="J48" i="8"/>
  <c r="I44" i="8"/>
  <c r="J44" i="8"/>
  <c r="I40" i="8"/>
  <c r="J40" i="8"/>
  <c r="I36" i="8"/>
  <c r="J36" i="8"/>
  <c r="I32" i="8"/>
  <c r="J32" i="8"/>
  <c r="I28" i="8"/>
  <c r="J28" i="8"/>
  <c r="I24" i="8"/>
  <c r="J24" i="8"/>
  <c r="I20" i="8"/>
  <c r="J20" i="8"/>
  <c r="I16" i="8"/>
  <c r="J16" i="8"/>
  <c r="I12" i="8"/>
  <c r="J12" i="8"/>
  <c r="I94" i="8"/>
  <c r="J94" i="8"/>
  <c r="I78" i="8"/>
  <c r="J78" i="8"/>
  <c r="I62" i="8"/>
  <c r="J62" i="8"/>
  <c r="I46" i="8"/>
  <c r="J46" i="8"/>
  <c r="I30" i="8"/>
  <c r="J30" i="8"/>
  <c r="I14" i="8"/>
  <c r="J14" i="8"/>
  <c r="I107" i="1"/>
  <c r="J107" i="1"/>
  <c r="I103" i="1"/>
  <c r="J103" i="1"/>
  <c r="I100" i="1"/>
  <c r="J100" i="1"/>
  <c r="I96" i="1"/>
  <c r="J96" i="1"/>
  <c r="J93" i="1"/>
  <c r="I93" i="1"/>
  <c r="J89" i="1"/>
  <c r="I89" i="1"/>
  <c r="I86" i="1"/>
  <c r="J86" i="1"/>
  <c r="I82" i="1"/>
  <c r="J82" i="1"/>
  <c r="I75" i="1"/>
  <c r="J75" i="1"/>
  <c r="I71" i="1"/>
  <c r="J71" i="1"/>
  <c r="I68" i="1"/>
  <c r="J68" i="1"/>
  <c r="I64" i="1"/>
  <c r="J64" i="1"/>
  <c r="I61" i="1"/>
  <c r="J61" i="1"/>
  <c r="I57" i="1"/>
  <c r="J57" i="1"/>
  <c r="I54" i="1"/>
  <c r="J54" i="1"/>
  <c r="I47" i="1"/>
  <c r="J47" i="1"/>
  <c r="I44" i="1"/>
  <c r="J44" i="1"/>
  <c r="J40" i="1"/>
  <c r="I40" i="1"/>
  <c r="I37" i="1"/>
  <c r="J37" i="1"/>
  <c r="I33" i="1"/>
  <c r="J33" i="1"/>
  <c r="I27" i="1"/>
  <c r="J27" i="1"/>
  <c r="J24" i="1"/>
  <c r="I24" i="1"/>
  <c r="I21" i="1"/>
  <c r="J21" i="1"/>
  <c r="I17" i="1"/>
  <c r="J17" i="1"/>
  <c r="J11" i="2"/>
  <c r="I11" i="2"/>
  <c r="J109" i="6"/>
  <c r="I109" i="6"/>
  <c r="J105" i="6"/>
  <c r="I105" i="6"/>
  <c r="J101" i="6"/>
  <c r="I101" i="6"/>
  <c r="J97" i="6"/>
  <c r="I97" i="6"/>
  <c r="J93" i="6"/>
  <c r="I93" i="6"/>
  <c r="J89" i="6"/>
  <c r="I89" i="6"/>
  <c r="J85" i="6"/>
  <c r="I85" i="6"/>
  <c r="J81" i="6"/>
  <c r="I81" i="6"/>
  <c r="J77" i="6"/>
  <c r="I77" i="6"/>
  <c r="J73" i="6"/>
  <c r="I73" i="6"/>
  <c r="J69" i="6"/>
  <c r="I69" i="6"/>
  <c r="J65" i="6"/>
  <c r="I65" i="6"/>
  <c r="J61" i="6"/>
  <c r="I61" i="6"/>
  <c r="J57" i="6"/>
  <c r="I57" i="6"/>
  <c r="I53" i="6"/>
  <c r="J53" i="6"/>
  <c r="I49" i="6"/>
  <c r="J49" i="6"/>
  <c r="I45" i="6"/>
  <c r="J45" i="6"/>
  <c r="I41" i="6"/>
  <c r="J41" i="6"/>
  <c r="I37" i="6"/>
  <c r="J37" i="6"/>
  <c r="I33" i="6"/>
  <c r="J33" i="6"/>
  <c r="I29" i="6"/>
  <c r="J29" i="6"/>
  <c r="I25" i="6"/>
  <c r="J25" i="6"/>
  <c r="I21" i="6"/>
  <c r="J21" i="6"/>
  <c r="I17" i="6"/>
  <c r="J17" i="6"/>
  <c r="I13" i="6"/>
  <c r="J13" i="6"/>
  <c r="J107" i="5"/>
  <c r="I107" i="5"/>
  <c r="J103" i="5"/>
  <c r="I103" i="5"/>
  <c r="J99" i="5"/>
  <c r="I99" i="5"/>
  <c r="J95" i="5"/>
  <c r="I95" i="5"/>
  <c r="J91" i="5"/>
  <c r="I91" i="5"/>
  <c r="J87" i="5"/>
  <c r="I87" i="5"/>
  <c r="J83" i="5"/>
  <c r="I83" i="5"/>
  <c r="J79" i="5"/>
  <c r="I79" i="5"/>
  <c r="J75" i="5"/>
  <c r="I75" i="5"/>
  <c r="J71" i="5"/>
  <c r="I71" i="5"/>
  <c r="J67" i="5"/>
  <c r="I67" i="5"/>
  <c r="J63" i="5"/>
  <c r="I63" i="5"/>
  <c r="J59" i="5"/>
  <c r="I59" i="5"/>
  <c r="J55" i="5"/>
  <c r="I55" i="5"/>
  <c r="J51" i="5"/>
  <c r="I51" i="5"/>
  <c r="J47" i="5"/>
  <c r="I47" i="5"/>
  <c r="J43" i="5"/>
  <c r="I43" i="5"/>
  <c r="J39" i="5"/>
  <c r="I39" i="5"/>
  <c r="J35" i="5"/>
  <c r="I35" i="5"/>
  <c r="J31" i="5"/>
  <c r="I31" i="5"/>
  <c r="J27" i="5"/>
  <c r="I27" i="5"/>
  <c r="J23" i="5"/>
  <c r="I23" i="5"/>
  <c r="J19" i="5"/>
  <c r="I19" i="5"/>
  <c r="J15" i="5"/>
  <c r="I15" i="5"/>
  <c r="I109" i="3"/>
  <c r="J109" i="3"/>
  <c r="I106" i="3"/>
  <c r="J106" i="3"/>
  <c r="I102" i="3"/>
  <c r="J102" i="3"/>
  <c r="J95" i="3"/>
  <c r="I95" i="3"/>
  <c r="I91" i="3"/>
  <c r="J91" i="3"/>
  <c r="I88" i="3"/>
  <c r="J88" i="3"/>
  <c r="I84" i="3"/>
  <c r="J84" i="3"/>
  <c r="I81" i="3"/>
  <c r="J81" i="3"/>
  <c r="I77" i="3"/>
  <c r="J77" i="3"/>
  <c r="I74" i="3"/>
  <c r="J74" i="3"/>
  <c r="I70" i="3"/>
  <c r="J70" i="3"/>
  <c r="J63" i="3"/>
  <c r="I63" i="3"/>
  <c r="I60" i="3"/>
  <c r="J60" i="3"/>
  <c r="I57" i="3"/>
  <c r="J57" i="3"/>
  <c r="I53" i="3"/>
  <c r="J53" i="3"/>
  <c r="I50" i="3"/>
  <c r="J50" i="3"/>
  <c r="I46" i="3"/>
  <c r="J46" i="3"/>
  <c r="J39" i="3"/>
  <c r="I39" i="3"/>
  <c r="I35" i="3"/>
  <c r="J35" i="3"/>
  <c r="I32" i="3"/>
  <c r="J32" i="3"/>
  <c r="I28" i="3"/>
  <c r="J28" i="3"/>
  <c r="I25" i="3"/>
  <c r="J25" i="3"/>
  <c r="I21" i="3"/>
  <c r="J21" i="3"/>
  <c r="I18" i="3"/>
  <c r="J18" i="3"/>
  <c r="I14" i="3"/>
  <c r="J14" i="3"/>
  <c r="J106" i="2"/>
  <c r="I106" i="2"/>
  <c r="I103" i="2"/>
  <c r="J103" i="2"/>
  <c r="J98" i="2"/>
  <c r="I98" i="2"/>
  <c r="I95" i="2"/>
  <c r="J95" i="2"/>
  <c r="J90" i="2"/>
  <c r="I90" i="2"/>
  <c r="I87" i="2"/>
  <c r="J87" i="2"/>
  <c r="J82" i="2"/>
  <c r="I82" i="2"/>
  <c r="I79" i="2"/>
  <c r="J79" i="2"/>
  <c r="J74" i="2"/>
  <c r="I74" i="2"/>
  <c r="I71" i="2"/>
  <c r="J71" i="2"/>
  <c r="J66" i="2"/>
  <c r="I66" i="2"/>
  <c r="I63" i="2"/>
  <c r="J63" i="2"/>
  <c r="J58" i="2"/>
  <c r="I58" i="2"/>
  <c r="I55" i="2"/>
  <c r="J55" i="2"/>
  <c r="J50" i="2"/>
  <c r="I50" i="2"/>
  <c r="I47" i="2"/>
  <c r="J47" i="2"/>
  <c r="J42" i="2"/>
  <c r="I42" i="2"/>
  <c r="I39" i="2"/>
  <c r="J39" i="2"/>
  <c r="J34" i="2"/>
  <c r="I34" i="2"/>
  <c r="I31" i="2"/>
  <c r="J31" i="2"/>
  <c r="J26" i="2"/>
  <c r="I26" i="2"/>
  <c r="I23" i="2"/>
  <c r="J23" i="2"/>
  <c r="J18" i="2"/>
  <c r="I18" i="2"/>
  <c r="I15" i="2"/>
  <c r="J15" i="2"/>
  <c r="I102" i="8"/>
  <c r="J102" i="8"/>
  <c r="I70" i="8"/>
  <c r="J70" i="8"/>
  <c r="I38" i="8"/>
  <c r="J38" i="8"/>
  <c r="J109" i="1"/>
  <c r="I109" i="1"/>
  <c r="I102" i="1"/>
  <c r="J102" i="1"/>
  <c r="I91" i="1"/>
  <c r="J91" i="1"/>
  <c r="I87" i="1"/>
  <c r="J87" i="1"/>
  <c r="I80" i="1"/>
  <c r="J80" i="1"/>
  <c r="I73" i="1"/>
  <c r="J73" i="1"/>
  <c r="I66" i="1"/>
  <c r="J66" i="1"/>
  <c r="I55" i="1"/>
  <c r="J55" i="1"/>
  <c r="I49" i="1"/>
  <c r="J49" i="1"/>
  <c r="I42" i="1"/>
  <c r="J42" i="1"/>
  <c r="I35" i="1"/>
  <c r="J35" i="1"/>
  <c r="I29" i="1"/>
  <c r="J29" i="1"/>
  <c r="I25" i="1"/>
  <c r="J25" i="1"/>
  <c r="I16" i="1"/>
  <c r="J16" i="1"/>
  <c r="I13" i="1"/>
  <c r="J13" i="1"/>
  <c r="J107" i="6"/>
  <c r="I107" i="6"/>
  <c r="J99" i="6"/>
  <c r="I99" i="6"/>
  <c r="J91" i="6"/>
  <c r="I91" i="6"/>
  <c r="J83" i="6"/>
  <c r="I83" i="6"/>
  <c r="J75" i="6"/>
  <c r="I75" i="6"/>
  <c r="J67" i="6"/>
  <c r="I67" i="6"/>
  <c r="J59" i="6"/>
  <c r="I59" i="6"/>
  <c r="J51" i="6"/>
  <c r="I51" i="6"/>
  <c r="I43" i="6"/>
  <c r="J43" i="6"/>
  <c r="I35" i="6"/>
  <c r="J35" i="6"/>
  <c r="I31" i="6"/>
  <c r="J31" i="6"/>
  <c r="I23" i="6"/>
  <c r="J23" i="6"/>
  <c r="I19" i="6"/>
  <c r="J19" i="6"/>
  <c r="I15" i="6"/>
  <c r="J15" i="6"/>
  <c r="J109" i="5"/>
  <c r="I109" i="5"/>
  <c r="J101" i="5"/>
  <c r="I101" i="5"/>
  <c r="J97" i="5"/>
  <c r="I97" i="5"/>
  <c r="J93" i="5"/>
  <c r="I93" i="5"/>
  <c r="J89" i="5"/>
  <c r="I89" i="5"/>
  <c r="J85" i="5"/>
  <c r="I85" i="5"/>
  <c r="J81" i="5"/>
  <c r="I81" i="5"/>
  <c r="J77" i="5"/>
  <c r="I77" i="5"/>
  <c r="J73" i="5"/>
  <c r="I73" i="5"/>
  <c r="J69" i="5"/>
  <c r="I69" i="5"/>
  <c r="J65" i="5"/>
  <c r="I65" i="5"/>
  <c r="J61" i="5"/>
  <c r="I61" i="5"/>
  <c r="J57" i="5"/>
  <c r="I57" i="5"/>
  <c r="J49" i="5"/>
  <c r="I49" i="5"/>
  <c r="J45" i="5"/>
  <c r="I45" i="5"/>
  <c r="J41" i="5"/>
  <c r="I41" i="5"/>
  <c r="J37" i="5"/>
  <c r="I37" i="5"/>
  <c r="J33" i="5"/>
  <c r="I33" i="5"/>
  <c r="J29" i="5"/>
  <c r="I29" i="5"/>
  <c r="J25" i="5"/>
  <c r="I25" i="5"/>
  <c r="J21" i="5"/>
  <c r="I21" i="5"/>
  <c r="J17" i="5"/>
  <c r="I17" i="5"/>
  <c r="J13" i="5"/>
  <c r="I13" i="5"/>
  <c r="I107" i="3"/>
  <c r="J107" i="3"/>
  <c r="I104" i="3"/>
  <c r="J104" i="3"/>
  <c r="I100" i="3"/>
  <c r="J100" i="3"/>
  <c r="I97" i="3"/>
  <c r="J97" i="3"/>
  <c r="I93" i="3"/>
  <c r="J93" i="3"/>
  <c r="I90" i="3"/>
  <c r="J90" i="3"/>
  <c r="I86" i="3"/>
  <c r="J86" i="3"/>
  <c r="J79" i="3"/>
  <c r="I79" i="3"/>
  <c r="I75" i="3"/>
  <c r="J75" i="3"/>
  <c r="I72" i="3"/>
  <c r="J72" i="3"/>
  <c r="I68" i="3"/>
  <c r="J68" i="3"/>
  <c r="I65" i="3"/>
  <c r="J65" i="3"/>
  <c r="I61" i="3"/>
  <c r="J61" i="3"/>
  <c r="J55" i="3"/>
  <c r="I55" i="3"/>
  <c r="J51" i="3"/>
  <c r="I51" i="3"/>
  <c r="I48" i="3"/>
  <c r="J48" i="3"/>
  <c r="I44" i="3"/>
  <c r="J44" i="3"/>
  <c r="I41" i="3"/>
  <c r="J41" i="3"/>
  <c r="I37" i="3"/>
  <c r="J37" i="3"/>
  <c r="I34" i="3"/>
  <c r="J34" i="3"/>
  <c r="I30" i="3"/>
  <c r="J30" i="3"/>
  <c r="J23" i="3"/>
  <c r="I23" i="3"/>
  <c r="J19" i="3"/>
  <c r="I19" i="3"/>
  <c r="I16" i="3"/>
  <c r="J16" i="3"/>
  <c r="I12" i="3"/>
  <c r="J12" i="3"/>
  <c r="I107" i="2"/>
  <c r="J107" i="2"/>
  <c r="I102" i="2"/>
  <c r="J102" i="2"/>
  <c r="I99" i="2"/>
  <c r="J99" i="2"/>
  <c r="J94" i="2"/>
  <c r="I94" i="2"/>
  <c r="I91" i="2"/>
  <c r="J91" i="2"/>
  <c r="J86" i="2"/>
  <c r="I86" i="2"/>
  <c r="I83" i="2"/>
  <c r="J83" i="2"/>
  <c r="I78" i="2"/>
  <c r="J78" i="2"/>
  <c r="I75" i="2"/>
  <c r="J75" i="2"/>
  <c r="J70" i="2"/>
  <c r="I70" i="2"/>
  <c r="I67" i="2"/>
  <c r="J67" i="2"/>
  <c r="I62" i="2"/>
  <c r="J62" i="2"/>
  <c r="I59" i="2"/>
  <c r="J59" i="2"/>
  <c r="J54" i="2"/>
  <c r="I54" i="2"/>
  <c r="I51" i="2"/>
  <c r="J51" i="2"/>
  <c r="I46" i="2"/>
  <c r="J46" i="2"/>
  <c r="I43" i="2"/>
  <c r="J43" i="2"/>
  <c r="J38" i="2"/>
  <c r="I38" i="2"/>
  <c r="I35" i="2"/>
  <c r="J35" i="2"/>
  <c r="I30" i="2"/>
  <c r="J30" i="2"/>
  <c r="I14" i="2"/>
  <c r="J14" i="2"/>
  <c r="I105" i="8"/>
  <c r="J105" i="8"/>
  <c r="I97" i="8"/>
  <c r="J97" i="8"/>
  <c r="I89" i="8"/>
  <c r="J89" i="8"/>
  <c r="I81" i="8"/>
  <c r="J81" i="8"/>
  <c r="I73" i="8"/>
  <c r="J73" i="8"/>
  <c r="I69" i="8"/>
  <c r="J69" i="8"/>
  <c r="I61" i="8"/>
  <c r="J61" i="8"/>
  <c r="I53" i="8"/>
  <c r="J53" i="8"/>
  <c r="I45" i="8"/>
  <c r="J45" i="8"/>
  <c r="I37" i="8"/>
  <c r="J37" i="8"/>
  <c r="I29" i="8"/>
  <c r="J29" i="8"/>
  <c r="I21" i="8"/>
  <c r="J21" i="8"/>
  <c r="I13" i="8"/>
  <c r="J13" i="8"/>
  <c r="I82" i="8"/>
  <c r="J82" i="8"/>
  <c r="I66" i="8"/>
  <c r="J66" i="8"/>
  <c r="I34" i="8"/>
  <c r="J34" i="8"/>
  <c r="I108" i="1"/>
  <c r="J108" i="1"/>
  <c r="I104" i="1"/>
  <c r="J104" i="1"/>
  <c r="J97" i="1"/>
  <c r="I97" i="1"/>
  <c r="I90" i="1"/>
  <c r="J90" i="1"/>
  <c r="I79" i="1"/>
  <c r="J79" i="1"/>
  <c r="I76" i="1"/>
  <c r="J76" i="1"/>
  <c r="I69" i="1"/>
  <c r="J69" i="1"/>
  <c r="I62" i="1"/>
  <c r="J62" i="1"/>
  <c r="I51" i="1"/>
  <c r="J51" i="1"/>
  <c r="I45" i="1"/>
  <c r="J45" i="1"/>
  <c r="I38" i="1"/>
  <c r="J38" i="1"/>
  <c r="I34" i="1"/>
  <c r="J34" i="1"/>
  <c r="I28" i="1"/>
  <c r="J28" i="1"/>
  <c r="I22" i="1"/>
  <c r="J22" i="1"/>
  <c r="I15" i="1"/>
  <c r="J15" i="1"/>
  <c r="J11" i="6"/>
  <c r="I11" i="6"/>
  <c r="I102" i="6"/>
  <c r="J102" i="6"/>
  <c r="I94" i="6"/>
  <c r="J94" i="6"/>
  <c r="I70" i="6"/>
  <c r="J70" i="6"/>
  <c r="J107" i="8"/>
  <c r="I107" i="8"/>
  <c r="I103" i="8"/>
  <c r="J103" i="8"/>
  <c r="J99" i="8"/>
  <c r="I99" i="8"/>
  <c r="I95" i="8"/>
  <c r="J95" i="8"/>
  <c r="J91" i="8"/>
  <c r="I91" i="8"/>
  <c r="I87" i="8"/>
  <c r="J87" i="8"/>
  <c r="I83" i="8"/>
  <c r="J83" i="8"/>
  <c r="I79" i="8"/>
  <c r="J79" i="8"/>
  <c r="J75" i="8"/>
  <c r="I75" i="8"/>
  <c r="I71" i="8"/>
  <c r="J71" i="8"/>
  <c r="J67" i="8"/>
  <c r="I67" i="8"/>
  <c r="I63" i="8"/>
  <c r="J63" i="8"/>
  <c r="J59" i="8"/>
  <c r="I59" i="8"/>
  <c r="I55" i="8"/>
  <c r="J55" i="8"/>
  <c r="I51" i="8"/>
  <c r="J51" i="8"/>
  <c r="I47" i="8"/>
  <c r="J47" i="8"/>
  <c r="J43" i="8"/>
  <c r="I43" i="8"/>
  <c r="I39" i="8"/>
  <c r="J39" i="8"/>
  <c r="J35" i="8"/>
  <c r="I35" i="8"/>
  <c r="I31" i="8"/>
  <c r="J31" i="8"/>
  <c r="J27" i="8"/>
  <c r="I27" i="8"/>
  <c r="I23" i="8"/>
  <c r="J23" i="8"/>
  <c r="I19" i="8"/>
  <c r="J19" i="8"/>
  <c r="I15" i="8"/>
  <c r="J15" i="8"/>
  <c r="I106" i="8"/>
  <c r="J106" i="8"/>
  <c r="I90" i="8"/>
  <c r="J90" i="8"/>
  <c r="I74" i="8"/>
  <c r="J74" i="8"/>
  <c r="I58" i="8"/>
  <c r="J58" i="8"/>
  <c r="I42" i="8"/>
  <c r="J42" i="8"/>
  <c r="I26" i="8"/>
  <c r="J26" i="8"/>
  <c r="J11" i="1"/>
  <c r="I11" i="1"/>
  <c r="I106" i="1"/>
  <c r="J106" i="1"/>
  <c r="I99" i="1"/>
  <c r="J99" i="1"/>
  <c r="I95" i="1"/>
  <c r="J95" i="1"/>
  <c r="I92" i="1"/>
  <c r="J92" i="1"/>
  <c r="I88" i="1"/>
  <c r="J88" i="1"/>
  <c r="J85" i="1"/>
  <c r="I85" i="1"/>
  <c r="I81" i="1"/>
  <c r="J81" i="1"/>
  <c r="I78" i="1"/>
  <c r="J78" i="1"/>
  <c r="I74" i="1"/>
  <c r="J74" i="1"/>
  <c r="I67" i="1"/>
  <c r="J67" i="1"/>
  <c r="I63" i="1"/>
  <c r="J63" i="1"/>
  <c r="I60" i="1"/>
  <c r="J60" i="1"/>
  <c r="J56" i="1"/>
  <c r="I56" i="1"/>
  <c r="I53" i="1"/>
  <c r="J53" i="1"/>
  <c r="I50" i="1"/>
  <c r="J50" i="1"/>
  <c r="I43" i="1"/>
  <c r="J43" i="1"/>
  <c r="I39" i="1"/>
  <c r="J39" i="1"/>
  <c r="I36" i="1"/>
  <c r="J36" i="1"/>
  <c r="I30" i="1"/>
  <c r="J30" i="1"/>
  <c r="I26" i="1"/>
  <c r="J26" i="1"/>
  <c r="I23" i="1"/>
  <c r="J23" i="1"/>
  <c r="I20" i="1"/>
  <c r="J20" i="1"/>
  <c r="I14" i="1"/>
  <c r="J14" i="1"/>
  <c r="J11" i="3"/>
  <c r="I11" i="3"/>
  <c r="I108" i="6"/>
  <c r="J108" i="6"/>
  <c r="I104" i="6"/>
  <c r="J104" i="6"/>
  <c r="I100" i="6"/>
  <c r="J100" i="6"/>
  <c r="I96" i="6"/>
  <c r="J96" i="6"/>
  <c r="I92" i="6"/>
  <c r="J92" i="6"/>
  <c r="I88" i="6"/>
  <c r="J88" i="6"/>
  <c r="I84" i="6"/>
  <c r="J84" i="6"/>
  <c r="I80" i="6"/>
  <c r="J80" i="6"/>
  <c r="I76" i="6"/>
  <c r="J76" i="6"/>
  <c r="I72" i="6"/>
  <c r="J72" i="6"/>
  <c r="I68" i="6"/>
  <c r="J68" i="6"/>
  <c r="I64" i="6"/>
  <c r="J64" i="6"/>
  <c r="I60" i="6"/>
  <c r="J60" i="6"/>
  <c r="J56" i="6"/>
  <c r="I56" i="6"/>
  <c r="J52" i="6"/>
  <c r="I52" i="6"/>
  <c r="J48" i="6"/>
  <c r="I48" i="6"/>
  <c r="I44" i="6"/>
  <c r="J44" i="6"/>
  <c r="J40" i="6"/>
  <c r="I40" i="6"/>
  <c r="I36" i="6"/>
  <c r="J36" i="6"/>
  <c r="J32" i="6"/>
  <c r="I32" i="6"/>
  <c r="I28" i="6"/>
  <c r="J28" i="6"/>
  <c r="J24" i="6"/>
  <c r="I24" i="6"/>
  <c r="J20" i="6"/>
  <c r="I20" i="6"/>
  <c r="J16" i="6"/>
  <c r="I16" i="6"/>
  <c r="I12" i="6"/>
  <c r="J12" i="6"/>
  <c r="I106" i="5"/>
  <c r="J106" i="5"/>
  <c r="I102" i="5"/>
  <c r="J102" i="5"/>
  <c r="I98" i="5"/>
  <c r="J98" i="5"/>
  <c r="I94" i="5"/>
  <c r="J94" i="5"/>
  <c r="I90" i="5"/>
  <c r="J90" i="5"/>
  <c r="I86" i="5"/>
  <c r="J86" i="5"/>
  <c r="I82" i="5"/>
  <c r="J82" i="5"/>
  <c r="I78" i="5"/>
  <c r="J78" i="5"/>
  <c r="I74" i="5"/>
  <c r="J74" i="5"/>
  <c r="I70" i="5"/>
  <c r="J70" i="5"/>
  <c r="I66" i="5"/>
  <c r="J66" i="5"/>
  <c r="I62" i="5"/>
  <c r="J62" i="5"/>
  <c r="I58" i="5"/>
  <c r="J58" i="5"/>
  <c r="I54" i="5"/>
  <c r="J54" i="5"/>
  <c r="I50" i="5"/>
  <c r="J50" i="5"/>
  <c r="I46" i="5"/>
  <c r="J46" i="5"/>
  <c r="I42" i="5"/>
  <c r="J42" i="5"/>
  <c r="I38" i="5"/>
  <c r="J38" i="5"/>
  <c r="I34" i="5"/>
  <c r="J34" i="5"/>
  <c r="I30" i="5"/>
  <c r="J30" i="5"/>
  <c r="I26" i="5"/>
  <c r="J26" i="5"/>
  <c r="I22" i="5"/>
  <c r="J22" i="5"/>
  <c r="I18" i="5"/>
  <c r="J18" i="5"/>
  <c r="I14" i="5"/>
  <c r="J14" i="5"/>
  <c r="I108" i="3"/>
  <c r="J108" i="3"/>
  <c r="I105" i="3"/>
  <c r="J105" i="3"/>
  <c r="I101" i="3"/>
  <c r="J101" i="3"/>
  <c r="I98" i="3"/>
  <c r="J98" i="3"/>
  <c r="I94" i="3"/>
  <c r="J94" i="3"/>
  <c r="J87" i="3"/>
  <c r="I87" i="3"/>
  <c r="J83" i="3"/>
  <c r="I83" i="3"/>
  <c r="I80" i="3"/>
  <c r="J80" i="3"/>
  <c r="I76" i="3"/>
  <c r="J76" i="3"/>
  <c r="I73" i="3"/>
  <c r="J73" i="3"/>
  <c r="I69" i="3"/>
  <c r="J69" i="3"/>
  <c r="I66" i="3"/>
  <c r="J66" i="3"/>
  <c r="I62" i="3"/>
  <c r="J62" i="3"/>
  <c r="I59" i="3"/>
  <c r="J59" i="3"/>
  <c r="I56" i="3"/>
  <c r="J56" i="3"/>
  <c r="I52" i="3"/>
  <c r="J52" i="3"/>
  <c r="I49" i="3"/>
  <c r="J49" i="3"/>
  <c r="I45" i="3"/>
  <c r="J45" i="3"/>
  <c r="I42" i="3"/>
  <c r="J42" i="3"/>
  <c r="I38" i="3"/>
  <c r="J38" i="3"/>
  <c r="J31" i="3"/>
  <c r="I31" i="3"/>
  <c r="J27" i="3"/>
  <c r="I27" i="3"/>
  <c r="I24" i="3"/>
  <c r="J24" i="3"/>
  <c r="I20" i="3"/>
  <c r="J20" i="3"/>
  <c r="I17" i="3"/>
  <c r="J17" i="3"/>
  <c r="I13" i="3"/>
  <c r="J13" i="3"/>
  <c r="I108" i="2"/>
  <c r="J108" i="2"/>
  <c r="I105" i="2"/>
  <c r="J105" i="2"/>
  <c r="I100" i="2"/>
  <c r="J100" i="2"/>
  <c r="I97" i="2"/>
  <c r="J97" i="2"/>
  <c r="I92" i="2"/>
  <c r="J92" i="2"/>
  <c r="I89" i="2"/>
  <c r="J89" i="2"/>
  <c r="I84" i="2"/>
  <c r="J84" i="2"/>
  <c r="I81" i="2"/>
  <c r="J81" i="2"/>
  <c r="I76" i="2"/>
  <c r="J76" i="2"/>
  <c r="I73" i="2"/>
  <c r="J73" i="2"/>
  <c r="I68" i="2"/>
  <c r="J68" i="2"/>
  <c r="I65" i="2"/>
  <c r="J65" i="2"/>
  <c r="I60" i="2"/>
  <c r="J60" i="2"/>
  <c r="I57" i="2"/>
  <c r="J57" i="2"/>
  <c r="I52" i="2"/>
  <c r="J52" i="2"/>
  <c r="I49" i="2"/>
  <c r="J49" i="2"/>
  <c r="I44" i="2"/>
  <c r="J44" i="2"/>
  <c r="I41" i="2"/>
  <c r="J41" i="2"/>
  <c r="I36" i="2"/>
  <c r="J36" i="2"/>
  <c r="I33" i="2"/>
  <c r="J33" i="2"/>
  <c r="I28" i="2"/>
  <c r="J28" i="2"/>
  <c r="I25" i="2"/>
  <c r="J25" i="2"/>
  <c r="I20" i="2"/>
  <c r="J20" i="2"/>
  <c r="I17" i="2"/>
  <c r="J17" i="2"/>
  <c r="I12" i="2"/>
  <c r="J12" i="2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G11" i="4" s="1"/>
  <c r="H11" i="4" s="1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I11" i="4" l="1"/>
  <c r="J11" i="4"/>
  <c r="G20" i="4"/>
  <c r="H20" i="4" s="1"/>
  <c r="G32" i="4"/>
  <c r="H32" i="4" s="1"/>
  <c r="G44" i="4"/>
  <c r="H44" i="4" s="1"/>
  <c r="G56" i="4"/>
  <c r="H56" i="4" s="1"/>
  <c r="G72" i="4"/>
  <c r="H72" i="4" s="1"/>
  <c r="G84" i="4"/>
  <c r="H84" i="4" s="1"/>
  <c r="G92" i="4"/>
  <c r="H92" i="4" s="1"/>
  <c r="G104" i="4"/>
  <c r="H104" i="4" s="1"/>
  <c r="G13" i="4"/>
  <c r="H13" i="4" s="1"/>
  <c r="G17" i="4"/>
  <c r="H17" i="4" s="1"/>
  <c r="G21" i="4"/>
  <c r="H21" i="4" s="1"/>
  <c r="G25" i="4"/>
  <c r="H25" i="4" s="1"/>
  <c r="G29" i="4"/>
  <c r="H29" i="4" s="1"/>
  <c r="G33" i="4"/>
  <c r="H33" i="4" s="1"/>
  <c r="G37" i="4"/>
  <c r="H37" i="4" s="1"/>
  <c r="G41" i="4"/>
  <c r="H41" i="4" s="1"/>
  <c r="G45" i="4"/>
  <c r="H45" i="4" s="1"/>
  <c r="G49" i="4"/>
  <c r="H49" i="4" s="1"/>
  <c r="G53" i="4"/>
  <c r="H53" i="4" s="1"/>
  <c r="G57" i="4"/>
  <c r="H57" i="4" s="1"/>
  <c r="G61" i="4"/>
  <c r="H61" i="4" s="1"/>
  <c r="G65" i="4"/>
  <c r="H65" i="4" s="1"/>
  <c r="G69" i="4"/>
  <c r="H69" i="4" s="1"/>
  <c r="G73" i="4"/>
  <c r="H73" i="4" s="1"/>
  <c r="G77" i="4"/>
  <c r="H77" i="4" s="1"/>
  <c r="G81" i="4"/>
  <c r="H81" i="4" s="1"/>
  <c r="G85" i="4"/>
  <c r="H85" i="4" s="1"/>
  <c r="G89" i="4"/>
  <c r="H89" i="4" s="1"/>
  <c r="G93" i="4"/>
  <c r="H93" i="4" s="1"/>
  <c r="G97" i="4"/>
  <c r="H97" i="4" s="1"/>
  <c r="G101" i="4"/>
  <c r="H101" i="4" s="1"/>
  <c r="G105" i="4"/>
  <c r="H105" i="4" s="1"/>
  <c r="G109" i="4"/>
  <c r="H109" i="4" s="1"/>
  <c r="G12" i="4"/>
  <c r="H12" i="4" s="1"/>
  <c r="G24" i="4"/>
  <c r="H24" i="4" s="1"/>
  <c r="G36" i="4"/>
  <c r="H36" i="4" s="1"/>
  <c r="G48" i="4"/>
  <c r="H48" i="4" s="1"/>
  <c r="G60" i="4"/>
  <c r="H60" i="4" s="1"/>
  <c r="G68" i="4"/>
  <c r="H68" i="4" s="1"/>
  <c r="G80" i="4"/>
  <c r="H80" i="4" s="1"/>
  <c r="G96" i="4"/>
  <c r="H96" i="4" s="1"/>
  <c r="G108" i="4"/>
  <c r="H108" i="4" s="1"/>
  <c r="G14" i="4"/>
  <c r="H14" i="4" s="1"/>
  <c r="G18" i="4"/>
  <c r="H18" i="4" s="1"/>
  <c r="G22" i="4"/>
  <c r="H22" i="4" s="1"/>
  <c r="G26" i="4"/>
  <c r="H26" i="4" s="1"/>
  <c r="G30" i="4"/>
  <c r="H30" i="4" s="1"/>
  <c r="G34" i="4"/>
  <c r="H34" i="4" s="1"/>
  <c r="G38" i="4"/>
  <c r="H38" i="4" s="1"/>
  <c r="G42" i="4"/>
  <c r="H42" i="4" s="1"/>
  <c r="G46" i="4"/>
  <c r="H46" i="4" s="1"/>
  <c r="G50" i="4"/>
  <c r="H50" i="4" s="1"/>
  <c r="G54" i="4"/>
  <c r="H54" i="4" s="1"/>
  <c r="G58" i="4"/>
  <c r="H58" i="4" s="1"/>
  <c r="G62" i="4"/>
  <c r="H62" i="4" s="1"/>
  <c r="G66" i="4"/>
  <c r="H66" i="4" s="1"/>
  <c r="G70" i="4"/>
  <c r="H70" i="4" s="1"/>
  <c r="G74" i="4"/>
  <c r="H74" i="4" s="1"/>
  <c r="G78" i="4"/>
  <c r="H78" i="4" s="1"/>
  <c r="G82" i="4"/>
  <c r="H82" i="4" s="1"/>
  <c r="G86" i="4"/>
  <c r="H86" i="4" s="1"/>
  <c r="G90" i="4"/>
  <c r="H90" i="4" s="1"/>
  <c r="G94" i="4"/>
  <c r="H94" i="4" s="1"/>
  <c r="G98" i="4"/>
  <c r="H98" i="4" s="1"/>
  <c r="G102" i="4"/>
  <c r="H102" i="4" s="1"/>
  <c r="G106" i="4"/>
  <c r="H106" i="4" s="1"/>
  <c r="G16" i="4"/>
  <c r="H16" i="4" s="1"/>
  <c r="G28" i="4"/>
  <c r="H28" i="4" s="1"/>
  <c r="G40" i="4"/>
  <c r="H40" i="4" s="1"/>
  <c r="G52" i="4"/>
  <c r="H52" i="4" s="1"/>
  <c r="G64" i="4"/>
  <c r="H64" i="4" s="1"/>
  <c r="G76" i="4"/>
  <c r="H76" i="4" s="1"/>
  <c r="G88" i="4"/>
  <c r="H88" i="4" s="1"/>
  <c r="G100" i="4"/>
  <c r="H100" i="4" s="1"/>
  <c r="G15" i="4"/>
  <c r="H15" i="4" s="1"/>
  <c r="G19" i="4"/>
  <c r="H19" i="4" s="1"/>
  <c r="G23" i="4"/>
  <c r="H23" i="4" s="1"/>
  <c r="G27" i="4"/>
  <c r="H27" i="4" s="1"/>
  <c r="G31" i="4"/>
  <c r="H31" i="4" s="1"/>
  <c r="G35" i="4"/>
  <c r="H35" i="4" s="1"/>
  <c r="G39" i="4"/>
  <c r="H39" i="4" s="1"/>
  <c r="G43" i="4"/>
  <c r="H43" i="4" s="1"/>
  <c r="G47" i="4"/>
  <c r="H47" i="4" s="1"/>
  <c r="G51" i="4"/>
  <c r="H51" i="4" s="1"/>
  <c r="G55" i="4"/>
  <c r="H55" i="4" s="1"/>
  <c r="G59" i="4"/>
  <c r="H59" i="4" s="1"/>
  <c r="G63" i="4"/>
  <c r="H63" i="4" s="1"/>
  <c r="G67" i="4"/>
  <c r="H67" i="4" s="1"/>
  <c r="G71" i="4"/>
  <c r="H71" i="4" s="1"/>
  <c r="G75" i="4"/>
  <c r="H75" i="4" s="1"/>
  <c r="G79" i="4"/>
  <c r="H79" i="4" s="1"/>
  <c r="G83" i="4"/>
  <c r="H83" i="4" s="1"/>
  <c r="G87" i="4"/>
  <c r="H87" i="4" s="1"/>
  <c r="G91" i="4"/>
  <c r="H91" i="4" s="1"/>
  <c r="G95" i="4"/>
  <c r="H95" i="4" s="1"/>
  <c r="G99" i="4"/>
  <c r="H99" i="4" s="1"/>
  <c r="G103" i="4"/>
  <c r="H103" i="4" s="1"/>
  <c r="G107" i="4"/>
  <c r="H107" i="4" s="1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I67" i="4" l="1"/>
  <c r="J67" i="4"/>
  <c r="J76" i="4"/>
  <c r="I76" i="4"/>
  <c r="I79" i="4"/>
  <c r="J79" i="4"/>
  <c r="J31" i="4"/>
  <c r="I31" i="4"/>
  <c r="J16" i="4"/>
  <c r="I16" i="4"/>
  <c r="J78" i="4"/>
  <c r="I78" i="4"/>
  <c r="J46" i="4"/>
  <c r="I46" i="4"/>
  <c r="I14" i="4"/>
  <c r="J14" i="4"/>
  <c r="I101" i="4"/>
  <c r="J101" i="4"/>
  <c r="I107" i="4"/>
  <c r="J107" i="4"/>
  <c r="I91" i="4"/>
  <c r="J91" i="4"/>
  <c r="I75" i="4"/>
  <c r="J75" i="4"/>
  <c r="I59" i="4"/>
  <c r="J59" i="4"/>
  <c r="I43" i="4"/>
  <c r="J43" i="4"/>
  <c r="J27" i="4"/>
  <c r="I27" i="4"/>
  <c r="J100" i="4"/>
  <c r="I100" i="4"/>
  <c r="J52" i="4"/>
  <c r="I52" i="4"/>
  <c r="J106" i="4"/>
  <c r="I106" i="4"/>
  <c r="J90" i="4"/>
  <c r="I90" i="4"/>
  <c r="J74" i="4"/>
  <c r="I74" i="4"/>
  <c r="J58" i="4"/>
  <c r="I58" i="4"/>
  <c r="J42" i="4"/>
  <c r="I42" i="4"/>
  <c r="I26" i="4"/>
  <c r="J26" i="4"/>
  <c r="J108" i="4"/>
  <c r="I108" i="4"/>
  <c r="J60" i="4"/>
  <c r="I60" i="4"/>
  <c r="J12" i="4"/>
  <c r="I12" i="4"/>
  <c r="I97" i="4"/>
  <c r="J97" i="4"/>
  <c r="I81" i="4"/>
  <c r="J81" i="4"/>
  <c r="I65" i="4"/>
  <c r="J65" i="4"/>
  <c r="I49" i="4"/>
  <c r="J49" i="4"/>
  <c r="J33" i="4"/>
  <c r="I33" i="4"/>
  <c r="J17" i="4"/>
  <c r="I17" i="4"/>
  <c r="J84" i="4"/>
  <c r="I84" i="4"/>
  <c r="J32" i="4"/>
  <c r="I32" i="4"/>
  <c r="I83" i="4"/>
  <c r="J83" i="4"/>
  <c r="J19" i="4"/>
  <c r="I19" i="4"/>
  <c r="I95" i="4"/>
  <c r="J95" i="4"/>
  <c r="I47" i="4"/>
  <c r="J47" i="4"/>
  <c r="J64" i="4"/>
  <c r="I64" i="4"/>
  <c r="I103" i="4"/>
  <c r="J103" i="4"/>
  <c r="I87" i="4"/>
  <c r="J87" i="4"/>
  <c r="I71" i="4"/>
  <c r="J71" i="4"/>
  <c r="I55" i="4"/>
  <c r="J55" i="4"/>
  <c r="J39" i="4"/>
  <c r="I39" i="4"/>
  <c r="J23" i="4"/>
  <c r="I23" i="4"/>
  <c r="J88" i="4"/>
  <c r="I88" i="4"/>
  <c r="J40" i="4"/>
  <c r="I40" i="4"/>
  <c r="J102" i="4"/>
  <c r="I102" i="4"/>
  <c r="J86" i="4"/>
  <c r="I86" i="4"/>
  <c r="J70" i="4"/>
  <c r="I70" i="4"/>
  <c r="J54" i="4"/>
  <c r="I54" i="4"/>
  <c r="I38" i="4"/>
  <c r="J38" i="4"/>
  <c r="I22" i="4"/>
  <c r="J22" i="4"/>
  <c r="J96" i="4"/>
  <c r="I96" i="4"/>
  <c r="J48" i="4"/>
  <c r="I48" i="4"/>
  <c r="I109" i="4"/>
  <c r="J109" i="4"/>
  <c r="I93" i="4"/>
  <c r="J93" i="4"/>
  <c r="I77" i="4"/>
  <c r="J77" i="4"/>
  <c r="I61" i="4"/>
  <c r="J61" i="4"/>
  <c r="I45" i="4"/>
  <c r="J45" i="4"/>
  <c r="J29" i="4"/>
  <c r="I29" i="4"/>
  <c r="I13" i="4"/>
  <c r="J13" i="4"/>
  <c r="J72" i="4"/>
  <c r="I72" i="4"/>
  <c r="I20" i="4"/>
  <c r="J20" i="4"/>
  <c r="I51" i="4"/>
  <c r="J51" i="4"/>
  <c r="I28" i="4"/>
  <c r="J28" i="4"/>
  <c r="J98" i="4"/>
  <c r="I98" i="4"/>
  <c r="J82" i="4"/>
  <c r="I82" i="4"/>
  <c r="J66" i="4"/>
  <c r="I66" i="4"/>
  <c r="J50" i="4"/>
  <c r="I50" i="4"/>
  <c r="J34" i="4"/>
  <c r="I34" i="4"/>
  <c r="J18" i="4"/>
  <c r="I18" i="4"/>
  <c r="J80" i="4"/>
  <c r="I80" i="4"/>
  <c r="I36" i="4"/>
  <c r="J36" i="4"/>
  <c r="I105" i="4"/>
  <c r="J105" i="4"/>
  <c r="I89" i="4"/>
  <c r="J89" i="4"/>
  <c r="I73" i="4"/>
  <c r="J73" i="4"/>
  <c r="I57" i="4"/>
  <c r="J57" i="4"/>
  <c r="I41" i="4"/>
  <c r="J41" i="4"/>
  <c r="J25" i="4"/>
  <c r="I25" i="4"/>
  <c r="J104" i="4"/>
  <c r="I104" i="4"/>
  <c r="J56" i="4"/>
  <c r="I56" i="4"/>
  <c r="I99" i="4"/>
  <c r="J99" i="4"/>
  <c r="J35" i="4"/>
  <c r="I35" i="4"/>
  <c r="I63" i="4"/>
  <c r="J63" i="4"/>
  <c r="J15" i="4"/>
  <c r="I15" i="4"/>
  <c r="J94" i="4"/>
  <c r="I94" i="4"/>
  <c r="J62" i="4"/>
  <c r="I62" i="4"/>
  <c r="I30" i="4"/>
  <c r="J30" i="4"/>
  <c r="J68" i="4"/>
  <c r="I68" i="4"/>
  <c r="J24" i="4"/>
  <c r="I24" i="4"/>
  <c r="I85" i="4"/>
  <c r="J85" i="4"/>
  <c r="I69" i="4"/>
  <c r="J69" i="4"/>
  <c r="I53" i="4"/>
  <c r="J53" i="4"/>
  <c r="J37" i="4"/>
  <c r="I37" i="4"/>
  <c r="J21" i="4"/>
  <c r="I21" i="4"/>
  <c r="J92" i="4"/>
  <c r="I92" i="4"/>
  <c r="J44" i="4"/>
  <c r="I44" i="4"/>
  <c r="H12" i="9"/>
  <c r="G12" i="9"/>
  <c r="F12" i="9"/>
  <c r="E12" i="9"/>
  <c r="D12" i="9"/>
  <c r="C12" i="9"/>
  <c r="B12" i="9"/>
  <c r="A5" i="6" l="1"/>
  <c r="A6" i="6"/>
  <c r="A4" i="6"/>
  <c r="A5" i="5"/>
  <c r="A6" i="5"/>
  <c r="A4" i="5"/>
  <c r="A5" i="4"/>
  <c r="A6" i="4"/>
  <c r="A4" i="4"/>
  <c r="A5" i="3"/>
  <c r="A6" i="3"/>
  <c r="A4" i="3"/>
  <c r="A5" i="2"/>
  <c r="A6" i="2"/>
  <c r="A4" i="2"/>
  <c r="A5" i="1"/>
  <c r="A6" i="1"/>
  <c r="A4" i="1"/>
  <c r="A6" i="8"/>
  <c r="A5" i="8"/>
  <c r="A4" i="8"/>
  <c r="A1" i="6" l="1"/>
  <c r="I12" i="9" l="1"/>
  <c r="L109" i="8" l="1"/>
  <c r="L108" i="8"/>
  <c r="L107" i="8"/>
  <c r="L105" i="8"/>
  <c r="L104" i="8"/>
  <c r="L103" i="8"/>
  <c r="L101" i="8"/>
  <c r="L100" i="8"/>
  <c r="L99" i="8"/>
  <c r="L97" i="8"/>
  <c r="L96" i="8"/>
  <c r="L95" i="8"/>
  <c r="L93" i="8"/>
  <c r="L92" i="8"/>
  <c r="L91" i="8"/>
  <c r="L89" i="8"/>
  <c r="L88" i="8"/>
  <c r="L87" i="8"/>
  <c r="L85" i="8"/>
  <c r="L84" i="8"/>
  <c r="L83" i="8"/>
  <c r="L81" i="8"/>
  <c r="L80" i="8"/>
  <c r="L79" i="8"/>
  <c r="L77" i="8"/>
  <c r="L76" i="8"/>
  <c r="L75" i="8"/>
  <c r="K73" i="8"/>
  <c r="L73" i="8"/>
  <c r="L72" i="8"/>
  <c r="L71" i="8"/>
  <c r="L70" i="8"/>
  <c r="L69" i="8"/>
  <c r="L67" i="8"/>
  <c r="L65" i="8"/>
  <c r="L63" i="8"/>
  <c r="L61" i="8"/>
  <c r="L60" i="8"/>
  <c r="L59" i="8"/>
  <c r="L58" i="8"/>
  <c r="L57" i="8"/>
  <c r="L55" i="8"/>
  <c r="K51" i="8"/>
  <c r="L51" i="8"/>
  <c r="K50" i="8"/>
  <c r="L50" i="8"/>
  <c r="L49" i="8"/>
  <c r="K47" i="8"/>
  <c r="L47" i="8"/>
  <c r="L46" i="8"/>
  <c r="L45" i="8"/>
  <c r="K43" i="8"/>
  <c r="L43" i="8"/>
  <c r="L42" i="8"/>
  <c r="L39" i="8"/>
  <c r="L38" i="8"/>
  <c r="L37" i="8"/>
  <c r="K35" i="8"/>
  <c r="L35" i="8"/>
  <c r="K34" i="8"/>
  <c r="L34" i="8"/>
  <c r="L33" i="8"/>
  <c r="K31" i="8"/>
  <c r="L31" i="8"/>
  <c r="L30" i="8"/>
  <c r="L29" i="8"/>
  <c r="K27" i="8"/>
  <c r="L27" i="8"/>
  <c r="L26" i="8"/>
  <c r="K23" i="8"/>
  <c r="L23" i="8"/>
  <c r="K22" i="8"/>
  <c r="L22" i="8"/>
  <c r="L21" i="8"/>
  <c r="K19" i="8"/>
  <c r="L19" i="8"/>
  <c r="K18" i="8"/>
  <c r="L18" i="8"/>
  <c r="L17" i="8"/>
  <c r="L15" i="8"/>
  <c r="L14" i="8"/>
  <c r="L13" i="8"/>
  <c r="L109" i="1"/>
  <c r="K108" i="1"/>
  <c r="L108" i="1"/>
  <c r="L107" i="1"/>
  <c r="L105" i="1"/>
  <c r="K104" i="1"/>
  <c r="L104" i="1"/>
  <c r="L103" i="1"/>
  <c r="L101" i="1"/>
  <c r="K100" i="1"/>
  <c r="L100" i="1"/>
  <c r="L99" i="1"/>
  <c r="L97" i="1"/>
  <c r="K96" i="1"/>
  <c r="L96" i="1"/>
  <c r="K95" i="1"/>
  <c r="L95" i="1"/>
  <c r="L93" i="1"/>
  <c r="L92" i="1"/>
  <c r="L91" i="1"/>
  <c r="L89" i="1"/>
  <c r="K88" i="1"/>
  <c r="L88" i="1"/>
  <c r="L87" i="1"/>
  <c r="L85" i="1"/>
  <c r="K84" i="1"/>
  <c r="L84" i="1"/>
  <c r="L83" i="1"/>
  <c r="L81" i="1"/>
  <c r="K80" i="1"/>
  <c r="L80" i="1"/>
  <c r="K79" i="1"/>
  <c r="L79" i="1"/>
  <c r="L77" i="1"/>
  <c r="L76" i="1"/>
  <c r="L75" i="1"/>
  <c r="L73" i="1"/>
  <c r="K72" i="1"/>
  <c r="L72" i="1"/>
  <c r="L71" i="1"/>
  <c r="L69" i="1"/>
  <c r="K68" i="1"/>
  <c r="L68" i="1"/>
  <c r="K67" i="1"/>
  <c r="L67" i="1"/>
  <c r="L65" i="1"/>
  <c r="L64" i="1"/>
  <c r="L63" i="1"/>
  <c r="L61" i="1"/>
  <c r="K60" i="1"/>
  <c r="L60" i="1"/>
  <c r="L59" i="1"/>
  <c r="L57" i="1"/>
  <c r="L56" i="1"/>
  <c r="L53" i="1"/>
  <c r="L51" i="1"/>
  <c r="L50" i="1"/>
  <c r="L49" i="1"/>
  <c r="L47" i="1"/>
  <c r="L46" i="1"/>
  <c r="L45" i="1"/>
  <c r="L43" i="1"/>
  <c r="L42" i="1"/>
  <c r="L41" i="1"/>
  <c r="L39" i="1"/>
  <c r="L38" i="1"/>
  <c r="L37" i="1"/>
  <c r="L35" i="1"/>
  <c r="L34" i="1"/>
  <c r="L33" i="1"/>
  <c r="L31" i="1"/>
  <c r="L30" i="1"/>
  <c r="L29" i="1"/>
  <c r="L27" i="1"/>
  <c r="L26" i="1"/>
  <c r="L25" i="1"/>
  <c r="L23" i="1"/>
  <c r="L22" i="1"/>
  <c r="L21" i="1"/>
  <c r="L19" i="1"/>
  <c r="L18" i="1"/>
  <c r="L17" i="1"/>
  <c r="K15" i="1"/>
  <c r="L15" i="1"/>
  <c r="L14" i="1"/>
  <c r="L13" i="1"/>
  <c r="K109" i="2"/>
  <c r="L109" i="2"/>
  <c r="L108" i="2"/>
  <c r="L107" i="2"/>
  <c r="K105" i="2"/>
  <c r="L105" i="2"/>
  <c r="K104" i="2"/>
  <c r="L104" i="2"/>
  <c r="K103" i="2"/>
  <c r="L103" i="2"/>
  <c r="K101" i="2"/>
  <c r="L101" i="2"/>
  <c r="L100" i="2"/>
  <c r="L99" i="2"/>
  <c r="L98" i="2"/>
  <c r="L97" i="2"/>
  <c r="L96" i="2"/>
  <c r="L95" i="2"/>
  <c r="L94" i="2"/>
  <c r="L93" i="2"/>
  <c r="K89" i="2"/>
  <c r="L89" i="2"/>
  <c r="K88" i="2"/>
  <c r="L88" i="2"/>
  <c r="K87" i="2"/>
  <c r="L87" i="2"/>
  <c r="L86" i="2"/>
  <c r="L85" i="2"/>
  <c r="K81" i="2"/>
  <c r="L81" i="2"/>
  <c r="K80" i="2"/>
  <c r="L80" i="2"/>
  <c r="L79" i="2"/>
  <c r="L78" i="2"/>
  <c r="L77" i="2"/>
  <c r="K73" i="2"/>
  <c r="L73" i="2"/>
  <c r="K72" i="2"/>
  <c r="L72" i="2"/>
  <c r="L71" i="2"/>
  <c r="L70" i="2"/>
  <c r="L69" i="2"/>
  <c r="L65" i="2"/>
  <c r="L64" i="2"/>
  <c r="L63" i="2"/>
  <c r="L62" i="2"/>
  <c r="L61" i="2"/>
  <c r="K57" i="2"/>
  <c r="L57" i="2"/>
  <c r="K56" i="2"/>
  <c r="L56" i="2"/>
  <c r="K55" i="2"/>
  <c r="L55" i="2"/>
  <c r="L54" i="2"/>
  <c r="L53" i="2"/>
  <c r="L52" i="2"/>
  <c r="L51" i="2"/>
  <c r="K48" i="2"/>
  <c r="L48" i="2"/>
  <c r="K47" i="2"/>
  <c r="L47" i="2"/>
  <c r="L46" i="2"/>
  <c r="K44" i="2"/>
  <c r="L44" i="2"/>
  <c r="K43" i="2"/>
  <c r="L43" i="2"/>
  <c r="L40" i="2"/>
  <c r="L39" i="2"/>
  <c r="L38" i="2"/>
  <c r="K36" i="2"/>
  <c r="L36" i="2"/>
  <c r="L35" i="2"/>
  <c r="L32" i="2"/>
  <c r="L31" i="2"/>
  <c r="L30" i="2"/>
  <c r="K28" i="2"/>
  <c r="L28" i="2"/>
  <c r="K27" i="2"/>
  <c r="L27" i="2"/>
  <c r="L26" i="2"/>
  <c r="L24" i="2"/>
  <c r="L20" i="2"/>
  <c r="L19" i="2"/>
  <c r="L18" i="2"/>
  <c r="L16" i="2"/>
  <c r="K12" i="2"/>
  <c r="L12" i="2"/>
  <c r="L109" i="3"/>
  <c r="L108" i="3"/>
  <c r="L107" i="3"/>
  <c r="L105" i="3"/>
  <c r="L104" i="3"/>
  <c r="L103" i="3"/>
  <c r="L101" i="3"/>
  <c r="L100" i="3"/>
  <c r="L99" i="3"/>
  <c r="L97" i="3"/>
  <c r="L96" i="3"/>
  <c r="L95" i="3"/>
  <c r="L93" i="3"/>
  <c r="L92" i="3"/>
  <c r="L91" i="3"/>
  <c r="L89" i="3"/>
  <c r="L88" i="3"/>
  <c r="L87" i="3"/>
  <c r="L85" i="3"/>
  <c r="L84" i="3"/>
  <c r="L83" i="3"/>
  <c r="L81" i="3"/>
  <c r="L80" i="3"/>
  <c r="L79" i="3"/>
  <c r="L77" i="3"/>
  <c r="L76" i="3"/>
  <c r="L75" i="3"/>
  <c r="L73" i="3"/>
  <c r="L72" i="3"/>
  <c r="L71" i="3"/>
  <c r="L69" i="3"/>
  <c r="L68" i="3"/>
  <c r="L67" i="3"/>
  <c r="L65" i="3"/>
  <c r="L64" i="3"/>
  <c r="L63" i="3"/>
  <c r="L61" i="3"/>
  <c r="L60" i="3"/>
  <c r="L59" i="3"/>
  <c r="L57" i="3"/>
  <c r="L56" i="3"/>
  <c r="L55" i="3"/>
  <c r="L54" i="3"/>
  <c r="L53" i="3"/>
  <c r="L51" i="3"/>
  <c r="L50" i="3"/>
  <c r="L49" i="3"/>
  <c r="L47" i="3"/>
  <c r="L46" i="3"/>
  <c r="L45" i="3"/>
  <c r="L43" i="3"/>
  <c r="L42" i="3"/>
  <c r="L41" i="3"/>
  <c r="L39" i="3"/>
  <c r="L38" i="3"/>
  <c r="L37" i="3"/>
  <c r="L35" i="3"/>
  <c r="L34" i="3"/>
  <c r="L33" i="3"/>
  <c r="L31" i="3"/>
  <c r="L30" i="3"/>
  <c r="L29" i="3"/>
  <c r="L27" i="3"/>
  <c r="L26" i="3"/>
  <c r="L25" i="3"/>
  <c r="L23" i="3"/>
  <c r="L22" i="3"/>
  <c r="L21" i="3"/>
  <c r="L19" i="3"/>
  <c r="L18" i="3"/>
  <c r="L17" i="3"/>
  <c r="L15" i="3"/>
  <c r="L14" i="3"/>
  <c r="L13" i="3"/>
  <c r="L109" i="4"/>
  <c r="L108" i="4"/>
  <c r="K107" i="4"/>
  <c r="L107" i="4"/>
  <c r="L105" i="4"/>
  <c r="L104" i="4"/>
  <c r="L103" i="4"/>
  <c r="L101" i="4"/>
  <c r="L100" i="4"/>
  <c r="L99" i="4"/>
  <c r="L97" i="4"/>
  <c r="L96" i="4"/>
  <c r="L95" i="4"/>
  <c r="L93" i="4"/>
  <c r="L92" i="4"/>
  <c r="L91" i="4"/>
  <c r="L89" i="4"/>
  <c r="L88" i="4"/>
  <c r="L87" i="4"/>
  <c r="L85" i="4"/>
  <c r="L84" i="4"/>
  <c r="L83" i="4"/>
  <c r="L81" i="4"/>
  <c r="L80" i="4"/>
  <c r="L79" i="4"/>
  <c r="L77" i="4"/>
  <c r="L76" i="4"/>
  <c r="L75" i="4"/>
  <c r="L73" i="4"/>
  <c r="L72" i="4"/>
  <c r="L71" i="4"/>
  <c r="L69" i="4"/>
  <c r="L68" i="4"/>
  <c r="L67" i="4"/>
  <c r="L65" i="4"/>
  <c r="L64" i="4"/>
  <c r="L63" i="4"/>
  <c r="L61" i="4"/>
  <c r="L60" i="4"/>
  <c r="L59" i="4"/>
  <c r="L56" i="4"/>
  <c r="L55" i="4"/>
  <c r="L52" i="4"/>
  <c r="L51" i="4"/>
  <c r="K50" i="4"/>
  <c r="L50" i="4"/>
  <c r="L49" i="4"/>
  <c r="L48" i="4"/>
  <c r="L47" i="4"/>
  <c r="L46" i="4"/>
  <c r="L45" i="4"/>
  <c r="L44" i="4"/>
  <c r="L43" i="4"/>
  <c r="K42" i="4"/>
  <c r="L42" i="4"/>
  <c r="L41" i="4"/>
  <c r="L40" i="4"/>
  <c r="L39" i="4"/>
  <c r="L38" i="4"/>
  <c r="L37" i="4"/>
  <c r="L36" i="4"/>
  <c r="L35" i="4"/>
  <c r="K34" i="4"/>
  <c r="L34" i="4"/>
  <c r="L33" i="4"/>
  <c r="L32" i="4"/>
  <c r="L31" i="4"/>
  <c r="L30" i="4"/>
  <c r="L29" i="4"/>
  <c r="L28" i="4"/>
  <c r="L27" i="4"/>
  <c r="K26" i="4"/>
  <c r="L26" i="4"/>
  <c r="L25" i="4"/>
  <c r="L24" i="4"/>
  <c r="L23" i="4"/>
  <c r="L22" i="4"/>
  <c r="L21" i="4"/>
  <c r="L19" i="4"/>
  <c r="K18" i="4"/>
  <c r="L18" i="4"/>
  <c r="L17" i="4"/>
  <c r="L15" i="4"/>
  <c r="L14" i="4"/>
  <c r="L13" i="4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K88" i="6"/>
  <c r="L88" i="6"/>
  <c r="K87" i="6"/>
  <c r="L87" i="6"/>
  <c r="L86" i="6"/>
  <c r="L85" i="6"/>
  <c r="L84" i="6"/>
  <c r="L83" i="6"/>
  <c r="L82" i="6"/>
  <c r="L81" i="6"/>
  <c r="K80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K67" i="6"/>
  <c r="L67" i="6"/>
  <c r="L66" i="6"/>
  <c r="L65" i="6"/>
  <c r="L64" i="6"/>
  <c r="L63" i="6"/>
  <c r="L62" i="6"/>
  <c r="L61" i="6"/>
  <c r="L60" i="6"/>
  <c r="L59" i="6"/>
  <c r="L58" i="6"/>
  <c r="L57" i="6"/>
  <c r="K56" i="6"/>
  <c r="L56" i="6"/>
  <c r="K55" i="6"/>
  <c r="L55" i="6"/>
  <c r="L54" i="6"/>
  <c r="L53" i="6"/>
  <c r="L52" i="6"/>
  <c r="L51" i="6"/>
  <c r="L50" i="6"/>
  <c r="K48" i="6"/>
  <c r="L48" i="6"/>
  <c r="L47" i="6"/>
  <c r="L46" i="6"/>
  <c r="K44" i="6"/>
  <c r="L44" i="6"/>
  <c r="L43" i="6"/>
  <c r="L42" i="6"/>
  <c r="L40" i="6"/>
  <c r="L39" i="6"/>
  <c r="L38" i="6"/>
  <c r="K36" i="6"/>
  <c r="L36" i="6"/>
  <c r="L35" i="6"/>
  <c r="K34" i="6"/>
  <c r="L34" i="6"/>
  <c r="L32" i="6"/>
  <c r="L31" i="6"/>
  <c r="L30" i="6"/>
  <c r="L28" i="6"/>
  <c r="L27" i="6"/>
  <c r="L26" i="6"/>
  <c r="L24" i="6"/>
  <c r="L23" i="6"/>
  <c r="L22" i="6"/>
  <c r="L20" i="6"/>
  <c r="L19" i="6"/>
  <c r="L18" i="6"/>
  <c r="L16" i="6"/>
  <c r="L15" i="6"/>
  <c r="L14" i="6"/>
  <c r="K12" i="6"/>
  <c r="L12" i="6"/>
  <c r="L109" i="5"/>
  <c r="L108" i="5"/>
  <c r="L107" i="5"/>
  <c r="L105" i="5"/>
  <c r="L104" i="5"/>
  <c r="L103" i="5"/>
  <c r="L101" i="5"/>
  <c r="L100" i="5"/>
  <c r="L99" i="5"/>
  <c r="L97" i="5"/>
  <c r="L96" i="5"/>
  <c r="L95" i="5"/>
  <c r="L93" i="5"/>
  <c r="L92" i="5"/>
  <c r="L91" i="5"/>
  <c r="L89" i="5"/>
  <c r="L88" i="5"/>
  <c r="L87" i="5"/>
  <c r="L85" i="5"/>
  <c r="L84" i="5"/>
  <c r="L83" i="5"/>
  <c r="L81" i="5"/>
  <c r="L80" i="5"/>
  <c r="L79" i="5"/>
  <c r="L77" i="5"/>
  <c r="L76" i="5"/>
  <c r="L75" i="5"/>
  <c r="L73" i="5"/>
  <c r="L72" i="5"/>
  <c r="L71" i="5"/>
  <c r="L69" i="5"/>
  <c r="L68" i="5"/>
  <c r="L67" i="5"/>
  <c r="L65" i="5"/>
  <c r="L64" i="5"/>
  <c r="L63" i="5"/>
  <c r="L61" i="5"/>
  <c r="L60" i="5"/>
  <c r="L59" i="5"/>
  <c r="L57" i="5"/>
  <c r="L56" i="5"/>
  <c r="L55" i="5"/>
  <c r="L51" i="5"/>
  <c r="L50" i="5"/>
  <c r="L49" i="5"/>
  <c r="K47" i="5"/>
  <c r="L47" i="5"/>
  <c r="K46" i="5"/>
  <c r="L46" i="5"/>
  <c r="L45" i="5"/>
  <c r="L43" i="5"/>
  <c r="L42" i="5"/>
  <c r="L41" i="5"/>
  <c r="K39" i="5"/>
  <c r="L39" i="5"/>
  <c r="L38" i="5"/>
  <c r="L35" i="5"/>
  <c r="L34" i="5"/>
  <c r="L33" i="5"/>
  <c r="K31" i="5"/>
  <c r="L31" i="5"/>
  <c r="L30" i="5"/>
  <c r="L29" i="5"/>
  <c r="L27" i="5"/>
  <c r="L26" i="5"/>
  <c r="K25" i="5"/>
  <c r="L25" i="5"/>
  <c r="L23" i="5"/>
  <c r="L22" i="5"/>
  <c r="L21" i="5"/>
  <c r="L19" i="5"/>
  <c r="L18" i="5"/>
  <c r="K17" i="5"/>
  <c r="L17" i="5"/>
  <c r="L15" i="5"/>
  <c r="L14" i="5"/>
  <c r="L13" i="5"/>
  <c r="L11" i="6"/>
  <c r="K28" i="5" l="1"/>
  <c r="L28" i="5"/>
  <c r="K99" i="5"/>
  <c r="K17" i="6"/>
  <c r="L17" i="6"/>
  <c r="K76" i="6"/>
  <c r="K96" i="6"/>
  <c r="K62" i="4"/>
  <c r="L62" i="4"/>
  <c r="K90" i="4"/>
  <c r="L90" i="4"/>
  <c r="K98" i="4"/>
  <c r="L98" i="4"/>
  <c r="K17" i="3"/>
  <c r="K71" i="3"/>
  <c r="K95" i="3"/>
  <c r="K23" i="2"/>
  <c r="L23" i="2"/>
  <c r="K68" i="2"/>
  <c r="L68" i="2"/>
  <c r="K20" i="1"/>
  <c r="L20" i="1"/>
  <c r="K28" i="1"/>
  <c r="L28" i="1"/>
  <c r="K45" i="1"/>
  <c r="K12" i="5"/>
  <c r="L12" i="5"/>
  <c r="K44" i="5"/>
  <c r="L44" i="5"/>
  <c r="K23" i="6"/>
  <c r="K16" i="4"/>
  <c r="L16" i="4"/>
  <c r="K59" i="4"/>
  <c r="K25" i="3"/>
  <c r="K33" i="3"/>
  <c r="K41" i="3"/>
  <c r="K49" i="3"/>
  <c r="K103" i="3"/>
  <c r="K14" i="2"/>
  <c r="L14" i="2"/>
  <c r="K21" i="2"/>
  <c r="L21" i="2"/>
  <c r="K59" i="2"/>
  <c r="L59" i="2"/>
  <c r="K66" i="2"/>
  <c r="L66" i="2"/>
  <c r="K91" i="2"/>
  <c r="L91" i="2"/>
  <c r="K21" i="1"/>
  <c r="K29" i="1"/>
  <c r="K52" i="1"/>
  <c r="L52" i="1"/>
  <c r="K53" i="1"/>
  <c r="K16" i="8"/>
  <c r="L16" i="8"/>
  <c r="K30" i="8"/>
  <c r="K46" i="8"/>
  <c r="K54" i="8"/>
  <c r="L54" i="8"/>
  <c r="K91" i="8"/>
  <c r="K98" i="8"/>
  <c r="L98" i="8"/>
  <c r="K106" i="8"/>
  <c r="L106" i="8"/>
  <c r="K107" i="8"/>
  <c r="K86" i="5"/>
  <c r="L86" i="5"/>
  <c r="K87" i="5"/>
  <c r="K102" i="5"/>
  <c r="L102" i="5"/>
  <c r="K103" i="5"/>
  <c r="K13" i="6"/>
  <c r="L13" i="6"/>
  <c r="K14" i="6"/>
  <c r="K24" i="6"/>
  <c r="K29" i="6"/>
  <c r="L29" i="6"/>
  <c r="K30" i="6"/>
  <c r="K35" i="6"/>
  <c r="K43" i="6"/>
  <c r="K49" i="6"/>
  <c r="L49" i="6"/>
  <c r="K59" i="6"/>
  <c r="K68" i="6"/>
  <c r="K79" i="6"/>
  <c r="K91" i="6"/>
  <c r="K99" i="6"/>
  <c r="K107" i="6"/>
  <c r="K17" i="4"/>
  <c r="K25" i="4"/>
  <c r="K33" i="4"/>
  <c r="K41" i="4"/>
  <c r="K49" i="4"/>
  <c r="K63" i="4"/>
  <c r="K66" i="4"/>
  <c r="L66" i="4"/>
  <c r="K75" i="4"/>
  <c r="K83" i="4"/>
  <c r="K91" i="4"/>
  <c r="K99" i="4"/>
  <c r="K12" i="3"/>
  <c r="L12" i="3"/>
  <c r="K20" i="3"/>
  <c r="L20" i="3"/>
  <c r="K28" i="3"/>
  <c r="L28" i="3"/>
  <c r="K36" i="3"/>
  <c r="L36" i="3"/>
  <c r="K44" i="3"/>
  <c r="L44" i="3"/>
  <c r="K52" i="3"/>
  <c r="L52" i="3"/>
  <c r="K58" i="3"/>
  <c r="L58" i="3"/>
  <c r="K66" i="3"/>
  <c r="L66" i="3"/>
  <c r="K74" i="3"/>
  <c r="L74" i="3"/>
  <c r="K82" i="3"/>
  <c r="L82" i="3"/>
  <c r="K90" i="3"/>
  <c r="L90" i="3"/>
  <c r="K98" i="3"/>
  <c r="L98" i="3"/>
  <c r="K106" i="3"/>
  <c r="L106" i="3"/>
  <c r="K13" i="2"/>
  <c r="L13" i="2"/>
  <c r="K15" i="2"/>
  <c r="L15" i="2"/>
  <c r="K24" i="2"/>
  <c r="K35" i="2"/>
  <c r="K45" i="2"/>
  <c r="L45" i="2"/>
  <c r="K58" i="2"/>
  <c r="L58" i="2"/>
  <c r="K60" i="2"/>
  <c r="L60" i="2"/>
  <c r="K69" i="2"/>
  <c r="K79" i="2"/>
  <c r="K83" i="2"/>
  <c r="L83" i="2"/>
  <c r="K90" i="2"/>
  <c r="L90" i="2"/>
  <c r="K92" i="2"/>
  <c r="L92" i="2"/>
  <c r="K99" i="2"/>
  <c r="K106" i="2"/>
  <c r="L106" i="2"/>
  <c r="K23" i="1"/>
  <c r="K31" i="1"/>
  <c r="K39" i="1"/>
  <c r="K47" i="1"/>
  <c r="K54" i="1"/>
  <c r="L54" i="1"/>
  <c r="K56" i="1"/>
  <c r="K58" i="1"/>
  <c r="L58" i="1"/>
  <c r="K71" i="1"/>
  <c r="K74" i="1"/>
  <c r="L74" i="1"/>
  <c r="K83" i="1"/>
  <c r="K86" i="1"/>
  <c r="L86" i="1"/>
  <c r="K99" i="1"/>
  <c r="K102" i="1"/>
  <c r="L102" i="1"/>
  <c r="K20" i="8"/>
  <c r="L20" i="8"/>
  <c r="K24" i="8"/>
  <c r="L24" i="8"/>
  <c r="K26" i="8"/>
  <c r="K32" i="8"/>
  <c r="L32" i="8"/>
  <c r="K42" i="8"/>
  <c r="K48" i="8"/>
  <c r="L48" i="8"/>
  <c r="K55" i="8"/>
  <c r="K61" i="8"/>
  <c r="K63" i="8"/>
  <c r="K74" i="8"/>
  <c r="L74" i="8"/>
  <c r="K75" i="8"/>
  <c r="K77" i="8"/>
  <c r="K85" i="8"/>
  <c r="K93" i="8"/>
  <c r="K101" i="8"/>
  <c r="K38" i="5"/>
  <c r="K98" i="5"/>
  <c r="L98" i="5"/>
  <c r="K47" i="6"/>
  <c r="K74" i="4"/>
  <c r="L74" i="4"/>
  <c r="K82" i="4"/>
  <c r="L82" i="4"/>
  <c r="K79" i="3"/>
  <c r="K87" i="3"/>
  <c r="K33" i="2"/>
  <c r="L33" i="2"/>
  <c r="K41" i="2"/>
  <c r="L41" i="2"/>
  <c r="K77" i="2"/>
  <c r="K36" i="1"/>
  <c r="L36" i="1"/>
  <c r="K37" i="1"/>
  <c r="K44" i="1"/>
  <c r="L44" i="1"/>
  <c r="K82" i="1"/>
  <c r="L82" i="1"/>
  <c r="K98" i="1"/>
  <c r="L98" i="1"/>
  <c r="K41" i="8"/>
  <c r="L41" i="8"/>
  <c r="K82" i="8"/>
  <c r="L82" i="8"/>
  <c r="K99" i="8"/>
  <c r="K40" i="5"/>
  <c r="L40" i="5"/>
  <c r="K55" i="5"/>
  <c r="K15" i="5"/>
  <c r="K23" i="5"/>
  <c r="K32" i="5"/>
  <c r="L32" i="5"/>
  <c r="K34" i="5"/>
  <c r="K35" i="5"/>
  <c r="K41" i="5"/>
  <c r="K48" i="5"/>
  <c r="L48" i="5"/>
  <c r="K50" i="5"/>
  <c r="K51" i="5"/>
  <c r="K58" i="5"/>
  <c r="L58" i="5"/>
  <c r="K59" i="5"/>
  <c r="K74" i="5"/>
  <c r="L74" i="5"/>
  <c r="K75" i="5"/>
  <c r="K90" i="5"/>
  <c r="L90" i="5"/>
  <c r="K91" i="5"/>
  <c r="K106" i="5"/>
  <c r="L106" i="5"/>
  <c r="K107" i="5"/>
  <c r="K15" i="6"/>
  <c r="K20" i="6"/>
  <c r="K25" i="6"/>
  <c r="L25" i="6"/>
  <c r="K31" i="6"/>
  <c r="K32" i="6"/>
  <c r="K37" i="6"/>
  <c r="L37" i="6"/>
  <c r="K45" i="6"/>
  <c r="L45" i="6"/>
  <c r="K50" i="6"/>
  <c r="K60" i="6"/>
  <c r="K71" i="6"/>
  <c r="K72" i="6"/>
  <c r="K83" i="6"/>
  <c r="K92" i="6"/>
  <c r="K100" i="6"/>
  <c r="K108" i="6"/>
  <c r="K12" i="4"/>
  <c r="L12" i="4"/>
  <c r="K20" i="4"/>
  <c r="L20" i="4"/>
  <c r="K52" i="4"/>
  <c r="K54" i="4"/>
  <c r="L54" i="4"/>
  <c r="K67" i="4"/>
  <c r="K70" i="4"/>
  <c r="L70" i="4"/>
  <c r="K78" i="4"/>
  <c r="L78" i="4"/>
  <c r="K86" i="4"/>
  <c r="L86" i="4"/>
  <c r="K94" i="4"/>
  <c r="L94" i="4"/>
  <c r="K102" i="4"/>
  <c r="L102" i="4"/>
  <c r="K103" i="4"/>
  <c r="K13" i="3"/>
  <c r="K21" i="3"/>
  <c r="K29" i="3"/>
  <c r="K37" i="3"/>
  <c r="K45" i="3"/>
  <c r="K53" i="3"/>
  <c r="K59" i="3"/>
  <c r="K67" i="3"/>
  <c r="K75" i="3"/>
  <c r="K83" i="3"/>
  <c r="K91" i="3"/>
  <c r="K99" i="3"/>
  <c r="K107" i="3"/>
  <c r="K16" i="2"/>
  <c r="K25" i="2"/>
  <c r="L25" i="2"/>
  <c r="K26" i="2"/>
  <c r="K37" i="2"/>
  <c r="L37" i="2"/>
  <c r="K49" i="2"/>
  <c r="L49" i="2"/>
  <c r="K50" i="2"/>
  <c r="L50" i="2"/>
  <c r="K61" i="2"/>
  <c r="K71" i="2"/>
  <c r="K75" i="2"/>
  <c r="L75" i="2"/>
  <c r="K82" i="2"/>
  <c r="L82" i="2"/>
  <c r="K84" i="2"/>
  <c r="L84" i="2"/>
  <c r="K93" i="2"/>
  <c r="K100" i="2"/>
  <c r="K108" i="2"/>
  <c r="K13" i="1"/>
  <c r="K16" i="1"/>
  <c r="L16" i="1"/>
  <c r="K17" i="1"/>
  <c r="K24" i="1"/>
  <c r="L24" i="1"/>
  <c r="K25" i="1"/>
  <c r="K32" i="1"/>
  <c r="L32" i="1"/>
  <c r="K33" i="1"/>
  <c r="K40" i="1"/>
  <c r="L40" i="1"/>
  <c r="K41" i="1"/>
  <c r="K48" i="1"/>
  <c r="L48" i="1"/>
  <c r="K49" i="1"/>
  <c r="K59" i="1"/>
  <c r="K62" i="1"/>
  <c r="L62" i="1"/>
  <c r="K87" i="1"/>
  <c r="K90" i="1"/>
  <c r="L90" i="1"/>
  <c r="K103" i="1"/>
  <c r="K106" i="1"/>
  <c r="L106" i="1"/>
  <c r="K107" i="1"/>
  <c r="K12" i="8"/>
  <c r="L12" i="8"/>
  <c r="K28" i="8"/>
  <c r="L28" i="8"/>
  <c r="K33" i="8"/>
  <c r="K44" i="8"/>
  <c r="L44" i="8"/>
  <c r="K49" i="8"/>
  <c r="K56" i="8"/>
  <c r="L56" i="8"/>
  <c r="K57" i="8"/>
  <c r="K62" i="8"/>
  <c r="L62" i="8"/>
  <c r="K64" i="8"/>
  <c r="L64" i="8"/>
  <c r="K65" i="8"/>
  <c r="K67" i="8"/>
  <c r="K78" i="8"/>
  <c r="L78" i="8"/>
  <c r="K79" i="8"/>
  <c r="K86" i="8"/>
  <c r="L86" i="8"/>
  <c r="K87" i="8"/>
  <c r="K94" i="8"/>
  <c r="L94" i="8"/>
  <c r="K95" i="8"/>
  <c r="K102" i="8"/>
  <c r="L102" i="8"/>
  <c r="K103" i="8"/>
  <c r="K20" i="5"/>
  <c r="L20" i="5"/>
  <c r="K54" i="5"/>
  <c r="L54" i="5"/>
  <c r="K66" i="5"/>
  <c r="L66" i="5"/>
  <c r="K67" i="5"/>
  <c r="K82" i="5"/>
  <c r="L82" i="5"/>
  <c r="K83" i="5"/>
  <c r="K28" i="6"/>
  <c r="K41" i="6"/>
  <c r="L41" i="6"/>
  <c r="K104" i="6"/>
  <c r="K55" i="3"/>
  <c r="K63" i="3"/>
  <c r="K34" i="2"/>
  <c r="L34" i="2"/>
  <c r="K42" i="2"/>
  <c r="L42" i="2"/>
  <c r="K55" i="1"/>
  <c r="L55" i="1"/>
  <c r="K70" i="1"/>
  <c r="L70" i="1"/>
  <c r="K25" i="8"/>
  <c r="L25" i="8"/>
  <c r="K40" i="8"/>
  <c r="L40" i="8"/>
  <c r="K83" i="8"/>
  <c r="K90" i="8"/>
  <c r="L90" i="8"/>
  <c r="K45" i="5"/>
  <c r="K70" i="5"/>
  <c r="L70" i="5"/>
  <c r="K71" i="5"/>
  <c r="K16" i="5"/>
  <c r="L16" i="5"/>
  <c r="K18" i="5"/>
  <c r="K19" i="5"/>
  <c r="K24" i="5"/>
  <c r="L24" i="5"/>
  <c r="K26" i="5"/>
  <c r="K27" i="5"/>
  <c r="K36" i="5"/>
  <c r="L36" i="5"/>
  <c r="K37" i="5"/>
  <c r="L37" i="5"/>
  <c r="K42" i="5"/>
  <c r="K43" i="5"/>
  <c r="K52" i="5"/>
  <c r="L52" i="5"/>
  <c r="K53" i="5"/>
  <c r="L53" i="5"/>
  <c r="K62" i="5"/>
  <c r="L62" i="5"/>
  <c r="K63" i="5"/>
  <c r="K78" i="5"/>
  <c r="L78" i="5"/>
  <c r="K79" i="5"/>
  <c r="K94" i="5"/>
  <c r="L94" i="5"/>
  <c r="K95" i="5"/>
  <c r="K16" i="6"/>
  <c r="K21" i="6"/>
  <c r="L21" i="6"/>
  <c r="K22" i="6"/>
  <c r="K33" i="6"/>
  <c r="L33" i="6"/>
  <c r="K38" i="6"/>
  <c r="K39" i="6"/>
  <c r="K40" i="6"/>
  <c r="K46" i="6"/>
  <c r="K51" i="6"/>
  <c r="K52" i="6"/>
  <c r="K63" i="6"/>
  <c r="K64" i="6"/>
  <c r="K75" i="6"/>
  <c r="K84" i="6"/>
  <c r="K95" i="6"/>
  <c r="K103" i="6"/>
  <c r="K13" i="4"/>
  <c r="K14" i="4"/>
  <c r="K21" i="4"/>
  <c r="K22" i="4"/>
  <c r="K29" i="4"/>
  <c r="K30" i="4"/>
  <c r="K37" i="4"/>
  <c r="K38" i="4"/>
  <c r="K45" i="4"/>
  <c r="K46" i="4"/>
  <c r="K53" i="4"/>
  <c r="L53" i="4"/>
  <c r="K55" i="4"/>
  <c r="K57" i="4"/>
  <c r="L57" i="4"/>
  <c r="K58" i="4"/>
  <c r="L58" i="4"/>
  <c r="K71" i="4"/>
  <c r="K79" i="4"/>
  <c r="K87" i="4"/>
  <c r="K95" i="4"/>
  <c r="K106" i="4"/>
  <c r="L106" i="4"/>
  <c r="K16" i="3"/>
  <c r="L16" i="3"/>
  <c r="K24" i="3"/>
  <c r="L24" i="3"/>
  <c r="K32" i="3"/>
  <c r="L32" i="3"/>
  <c r="K40" i="3"/>
  <c r="L40" i="3"/>
  <c r="K48" i="3"/>
  <c r="L48" i="3"/>
  <c r="K54" i="3"/>
  <c r="K62" i="3"/>
  <c r="L62" i="3"/>
  <c r="K70" i="3"/>
  <c r="L70" i="3"/>
  <c r="K78" i="3"/>
  <c r="L78" i="3"/>
  <c r="K86" i="3"/>
  <c r="L86" i="3"/>
  <c r="K94" i="3"/>
  <c r="L94" i="3"/>
  <c r="K102" i="3"/>
  <c r="L102" i="3"/>
  <c r="K17" i="2"/>
  <c r="L17" i="2"/>
  <c r="K18" i="2"/>
  <c r="K19" i="2"/>
  <c r="K20" i="2"/>
  <c r="K22" i="2"/>
  <c r="L22" i="2"/>
  <c r="K29" i="2"/>
  <c r="L29" i="2"/>
  <c r="K31" i="2"/>
  <c r="K32" i="2"/>
  <c r="K38" i="2"/>
  <c r="K39" i="2"/>
  <c r="K40" i="2"/>
  <c r="K51" i="2"/>
  <c r="K52" i="2"/>
  <c r="K63" i="2"/>
  <c r="K64" i="2"/>
  <c r="K65" i="2"/>
  <c r="K67" i="2"/>
  <c r="L67" i="2"/>
  <c r="K74" i="2"/>
  <c r="L74" i="2"/>
  <c r="K76" i="2"/>
  <c r="L76" i="2"/>
  <c r="K85" i="2"/>
  <c r="K95" i="2"/>
  <c r="K96" i="2"/>
  <c r="K97" i="2"/>
  <c r="K102" i="2"/>
  <c r="L102" i="2"/>
  <c r="K12" i="1"/>
  <c r="L12" i="1"/>
  <c r="K19" i="1"/>
  <c r="K27" i="1"/>
  <c r="K35" i="1"/>
  <c r="K43" i="1"/>
  <c r="K51" i="1"/>
  <c r="K63" i="1"/>
  <c r="K64" i="1"/>
  <c r="K66" i="1"/>
  <c r="L66" i="1"/>
  <c r="K75" i="1"/>
  <c r="K76" i="1"/>
  <c r="K78" i="1"/>
  <c r="L78" i="1"/>
  <c r="K91" i="1"/>
  <c r="K92" i="1"/>
  <c r="K94" i="1"/>
  <c r="L94" i="1"/>
  <c r="K13" i="8"/>
  <c r="K14" i="8"/>
  <c r="K15" i="8"/>
  <c r="K29" i="8"/>
  <c r="K36" i="8"/>
  <c r="L36" i="8"/>
  <c r="K38" i="8"/>
  <c r="K39" i="8"/>
  <c r="K45" i="8"/>
  <c r="K52" i="8"/>
  <c r="L52" i="8"/>
  <c r="K53" i="8"/>
  <c r="L53" i="8"/>
  <c r="K59" i="8"/>
  <c r="K66" i="8"/>
  <c r="L66" i="8"/>
  <c r="K68" i="8"/>
  <c r="L68" i="8"/>
  <c r="K69" i="8"/>
  <c r="K71" i="8"/>
  <c r="K81" i="8"/>
  <c r="K89" i="8"/>
  <c r="K97" i="8"/>
  <c r="K105" i="8"/>
  <c r="K17" i="8"/>
  <c r="K70" i="8"/>
  <c r="K21" i="8"/>
  <c r="K37" i="8"/>
  <c r="K60" i="8"/>
  <c r="K72" i="8"/>
  <c r="K58" i="8"/>
  <c r="K76" i="8"/>
  <c r="K80" i="8"/>
  <c r="K84" i="8"/>
  <c r="K88" i="8"/>
  <c r="K92" i="8"/>
  <c r="K96" i="8"/>
  <c r="K100" i="8"/>
  <c r="K104" i="8"/>
  <c r="K108" i="8"/>
  <c r="K109" i="8"/>
  <c r="K14" i="1"/>
  <c r="K18" i="1"/>
  <c r="K22" i="1"/>
  <c r="K26" i="1"/>
  <c r="K30" i="1"/>
  <c r="K34" i="1"/>
  <c r="K38" i="1"/>
  <c r="K42" i="1"/>
  <c r="K46" i="1"/>
  <c r="K50" i="1"/>
  <c r="K57" i="1"/>
  <c r="K61" i="1"/>
  <c r="K65" i="1"/>
  <c r="K69" i="1"/>
  <c r="K73" i="1"/>
  <c r="K77" i="1"/>
  <c r="K81" i="1"/>
  <c r="K85" i="1"/>
  <c r="K89" i="1"/>
  <c r="K93" i="1"/>
  <c r="K97" i="1"/>
  <c r="K101" i="1"/>
  <c r="K105" i="1"/>
  <c r="K109" i="1"/>
  <c r="K53" i="2"/>
  <c r="K98" i="2"/>
  <c r="K46" i="2"/>
  <c r="K54" i="2"/>
  <c r="K62" i="2"/>
  <c r="K70" i="2"/>
  <c r="K78" i="2"/>
  <c r="K86" i="2"/>
  <c r="K94" i="2"/>
  <c r="K107" i="2"/>
  <c r="K30" i="2"/>
  <c r="K14" i="3"/>
  <c r="K18" i="3"/>
  <c r="K22" i="3"/>
  <c r="K26" i="3"/>
  <c r="K30" i="3"/>
  <c r="K34" i="3"/>
  <c r="K38" i="3"/>
  <c r="K42" i="3"/>
  <c r="K46" i="3"/>
  <c r="K50" i="3"/>
  <c r="K15" i="3"/>
  <c r="K19" i="3"/>
  <c r="K23" i="3"/>
  <c r="K27" i="3"/>
  <c r="K31" i="3"/>
  <c r="K35" i="3"/>
  <c r="K39" i="3"/>
  <c r="K43" i="3"/>
  <c r="K47" i="3"/>
  <c r="K51" i="3"/>
  <c r="K56" i="3"/>
  <c r="K60" i="3"/>
  <c r="K64" i="3"/>
  <c r="K68" i="3"/>
  <c r="K72" i="3"/>
  <c r="K76" i="3"/>
  <c r="K80" i="3"/>
  <c r="K84" i="3"/>
  <c r="K88" i="3"/>
  <c r="K92" i="3"/>
  <c r="K96" i="3"/>
  <c r="K100" i="3"/>
  <c r="K104" i="3"/>
  <c r="K108" i="3"/>
  <c r="K57" i="3"/>
  <c r="K61" i="3"/>
  <c r="K65" i="3"/>
  <c r="K69" i="3"/>
  <c r="K73" i="3"/>
  <c r="K77" i="3"/>
  <c r="K81" i="3"/>
  <c r="K85" i="3"/>
  <c r="K89" i="3"/>
  <c r="K93" i="3"/>
  <c r="K97" i="3"/>
  <c r="K101" i="3"/>
  <c r="K105" i="3"/>
  <c r="K109" i="3"/>
  <c r="K15" i="4"/>
  <c r="K19" i="4"/>
  <c r="K23" i="4"/>
  <c r="K27" i="4"/>
  <c r="K31" i="4"/>
  <c r="K35" i="4"/>
  <c r="K39" i="4"/>
  <c r="K43" i="4"/>
  <c r="K47" i="4"/>
  <c r="K51" i="4"/>
  <c r="K24" i="4"/>
  <c r="K28" i="4"/>
  <c r="K32" i="4"/>
  <c r="K36" i="4"/>
  <c r="K40" i="4"/>
  <c r="K44" i="4"/>
  <c r="K48" i="4"/>
  <c r="K56" i="4"/>
  <c r="K60" i="4"/>
  <c r="K64" i="4"/>
  <c r="K68" i="4"/>
  <c r="K72" i="4"/>
  <c r="K76" i="4"/>
  <c r="K80" i="4"/>
  <c r="K84" i="4"/>
  <c r="K88" i="4"/>
  <c r="K92" i="4"/>
  <c r="K96" i="4"/>
  <c r="K100" i="4"/>
  <c r="K104" i="4"/>
  <c r="K108" i="4"/>
  <c r="K61" i="4"/>
  <c r="K65" i="4"/>
  <c r="K69" i="4"/>
  <c r="K73" i="4"/>
  <c r="K77" i="4"/>
  <c r="K81" i="4"/>
  <c r="K85" i="4"/>
  <c r="K89" i="4"/>
  <c r="K93" i="4"/>
  <c r="K97" i="4"/>
  <c r="K101" i="4"/>
  <c r="K105" i="4"/>
  <c r="K109" i="4"/>
  <c r="K98" i="6"/>
  <c r="K102" i="6"/>
  <c r="K106" i="6"/>
  <c r="K18" i="6"/>
  <c r="K19" i="6"/>
  <c r="K26" i="6"/>
  <c r="K27" i="6"/>
  <c r="K42" i="6"/>
  <c r="K53" i="6"/>
  <c r="K66" i="6"/>
  <c r="K82" i="6"/>
  <c r="K62" i="6"/>
  <c r="K78" i="6"/>
  <c r="K94" i="6"/>
  <c r="K54" i="6"/>
  <c r="K70" i="6"/>
  <c r="K86" i="6"/>
  <c r="K58" i="6"/>
  <c r="K74" i="6"/>
  <c r="K90" i="6"/>
  <c r="K57" i="6"/>
  <c r="K61" i="6"/>
  <c r="K65" i="6"/>
  <c r="K69" i="6"/>
  <c r="K73" i="6"/>
  <c r="K77" i="6"/>
  <c r="K81" i="6"/>
  <c r="K85" i="6"/>
  <c r="K89" i="6"/>
  <c r="K93" i="6"/>
  <c r="K97" i="6"/>
  <c r="K101" i="6"/>
  <c r="K105" i="6"/>
  <c r="K109" i="6"/>
  <c r="K33" i="5"/>
  <c r="K49" i="5"/>
  <c r="K13" i="5"/>
  <c r="K14" i="5"/>
  <c r="K21" i="5"/>
  <c r="K22" i="5"/>
  <c r="K29" i="5"/>
  <c r="K30" i="5"/>
  <c r="K56" i="5"/>
  <c r="K60" i="5"/>
  <c r="K64" i="5"/>
  <c r="K68" i="5"/>
  <c r="K72" i="5"/>
  <c r="K76" i="5"/>
  <c r="K80" i="5"/>
  <c r="K84" i="5"/>
  <c r="K88" i="5"/>
  <c r="K92" i="5"/>
  <c r="K96" i="5"/>
  <c r="K100" i="5"/>
  <c r="K104" i="5"/>
  <c r="K108" i="5"/>
  <c r="K57" i="5"/>
  <c r="K61" i="5"/>
  <c r="K65" i="5"/>
  <c r="K69" i="5"/>
  <c r="K73" i="5"/>
  <c r="K77" i="5"/>
  <c r="K81" i="5"/>
  <c r="K85" i="5"/>
  <c r="K89" i="5"/>
  <c r="K93" i="5"/>
  <c r="K97" i="5"/>
  <c r="K101" i="5"/>
  <c r="K105" i="5"/>
  <c r="K109" i="5"/>
  <c r="L11" i="5" l="1"/>
  <c r="L11" i="4"/>
  <c r="L11" i="3"/>
  <c r="L11" i="2"/>
  <c r="L11" i="1"/>
  <c r="L11" i="8"/>
  <c r="B5" i="8" l="1"/>
  <c r="B5" i="6"/>
  <c r="B5" i="5"/>
  <c r="B5" i="4"/>
  <c r="B5" i="3"/>
  <c r="B5" i="2"/>
  <c r="B5" i="1"/>
  <c r="K11" i="2" l="1"/>
  <c r="K11" i="6"/>
  <c r="K11" i="5"/>
  <c r="K11" i="4"/>
  <c r="K11" i="3"/>
  <c r="K11" i="1" l="1"/>
  <c r="K11" i="8" l="1"/>
  <c r="B6" i="1" l="1"/>
  <c r="B6" i="2"/>
  <c r="B6" i="8"/>
  <c r="B6" i="5"/>
  <c r="A1" i="5" l="1"/>
  <c r="A1" i="8"/>
  <c r="A1" i="3"/>
  <c r="A1" i="2"/>
  <c r="A1" i="4"/>
  <c r="A1" i="1"/>
  <c r="B4" i="6" l="1"/>
  <c r="B4" i="1"/>
  <c r="B4" i="5"/>
  <c r="B4" i="4"/>
  <c r="B4" i="8"/>
  <c r="B4" i="2"/>
  <c r="B4" i="3"/>
</calcChain>
</file>

<file path=xl/sharedStrings.xml><?xml version="1.0" encoding="utf-8"?>
<sst xmlns="http://schemas.openxmlformats.org/spreadsheetml/2006/main" count="133" uniqueCount="42">
  <si>
    <t>Oznaka natjecatelja</t>
  </si>
  <si>
    <t>Prezime</t>
  </si>
  <si>
    <t>Ime</t>
  </si>
  <si>
    <t>LEPTIRIĆI</t>
  </si>
  <si>
    <t>ECOLIER</t>
  </si>
  <si>
    <t>BENJAMIN</t>
  </si>
  <si>
    <t>CADET</t>
  </si>
  <si>
    <t>JUNIOR</t>
  </si>
  <si>
    <t>STUDENT</t>
  </si>
  <si>
    <t>Oznaka škole:</t>
  </si>
  <si>
    <t>PČELICE</t>
  </si>
  <si>
    <t>Škola</t>
  </si>
  <si>
    <t>Mjesto</t>
  </si>
  <si>
    <t>Bodovi</t>
  </si>
  <si>
    <t>Kategorija</t>
  </si>
  <si>
    <t>Sati</t>
  </si>
  <si>
    <t>Kategorija:</t>
  </si>
  <si>
    <t>Oznaka škole</t>
  </si>
  <si>
    <t>Vrsta Škole</t>
  </si>
  <si>
    <t>Postotak</t>
  </si>
  <si>
    <t>Rbr/Šk-Kat</t>
  </si>
  <si>
    <t>Unos osnovnih podataka</t>
  </si>
  <si>
    <r>
      <t xml:space="preserve">Povjerenik upisuje </t>
    </r>
    <r>
      <rPr>
        <b/>
        <sz val="9"/>
        <rFont val="Arial"/>
        <family val="2"/>
        <charset val="238"/>
      </rPr>
      <t>samo</t>
    </r>
    <r>
      <rPr>
        <sz val="9"/>
        <rFont val="Arial"/>
        <family val="2"/>
      </rPr>
      <t xml:space="preserve"> natjecatelje VELIKIM TISKANIM SLOVIMA!</t>
    </r>
  </si>
  <si>
    <t>P</t>
  </si>
  <si>
    <t>L</t>
  </si>
  <si>
    <t>E</t>
  </si>
  <si>
    <t>B</t>
  </si>
  <si>
    <t>C</t>
  </si>
  <si>
    <t>J</t>
  </si>
  <si>
    <t>S</t>
  </si>
  <si>
    <t>Σ</t>
  </si>
  <si>
    <t>Broj natjecatelja:</t>
  </si>
  <si>
    <t>Povjerenik:</t>
  </si>
  <si>
    <t>Potpis:</t>
  </si>
  <si>
    <t>Unos učenika i učenica koji su pristupili natjecanju</t>
  </si>
  <si>
    <t>Naziv škole:</t>
  </si>
  <si>
    <t>Naziv mjesta:</t>
  </si>
  <si>
    <t>Upisati velikim tiskanim slovima!</t>
  </si>
  <si>
    <t>Upute "korak po korak"</t>
  </si>
  <si>
    <t>Matematičko natjecanje "Klokan bez granica" 2025.</t>
  </si>
  <si>
    <r>
      <rPr>
        <b/>
        <sz val="9"/>
        <rFont val="Arial"/>
        <family val="2"/>
        <charset val="238"/>
      </rPr>
      <t>NAPOMENA:</t>
    </r>
    <r>
      <rPr>
        <sz val="9"/>
        <rFont val="Arial"/>
        <family val="2"/>
        <charset val="238"/>
      </rPr>
      <t xml:space="preserve"> Na web stranicama natjecanja </t>
    </r>
    <r>
      <rPr>
        <b/>
        <sz val="9"/>
        <color theme="4" tint="-0.249977111117893"/>
        <rFont val="Arial"/>
        <family val="2"/>
        <charset val="238"/>
      </rPr>
      <t>www.matematika.hr/klokan/2025</t>
    </r>
    <r>
      <rPr>
        <sz val="9"/>
        <rFont val="Arial"/>
        <family val="2"/>
        <charset val="238"/>
      </rPr>
      <t xml:space="preserve"> nalazi se sljedeće: </t>
    </r>
    <r>
      <rPr>
        <b/>
        <sz val="9"/>
        <rFont val="Arial"/>
        <family val="2"/>
        <charset val="238"/>
      </rPr>
      <t>vremenik natjecanja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>početna obavijest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>način uplate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>način bodovanja</t>
    </r>
    <r>
      <rPr>
        <sz val="9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popis prijavljenih škola</t>
    </r>
    <r>
      <rPr>
        <sz val="9"/>
        <rFont val="Arial"/>
        <family val="2"/>
        <charset val="238"/>
      </rPr>
      <t xml:space="preserve"> s brojčanim oznakama škola, </t>
    </r>
    <r>
      <rPr>
        <b/>
        <sz val="9"/>
        <rFont val="Arial"/>
        <family val="2"/>
        <charset val="238"/>
      </rPr>
      <t>Excel datoteka</t>
    </r>
    <r>
      <rPr>
        <sz val="9"/>
        <rFont val="Arial"/>
        <family val="2"/>
        <charset val="238"/>
      </rPr>
      <t xml:space="preserve"> sa svim kategorijama koje treba popuniti natjecateljima, </t>
    </r>
    <r>
      <rPr>
        <b/>
        <sz val="9"/>
        <rFont val="Arial"/>
        <family val="2"/>
        <charset val="238"/>
      </rPr>
      <t>detaljne upute</t>
    </r>
    <r>
      <rPr>
        <sz val="9"/>
        <rFont val="Arial"/>
        <family val="2"/>
        <charset val="238"/>
      </rPr>
      <t xml:space="preserve"> za popunjavanje Excel datoteke i slanje e-maila i pošte, </t>
    </r>
    <r>
      <rPr>
        <b/>
        <sz val="9"/>
        <rFont val="Arial"/>
        <family val="2"/>
        <charset val="238"/>
      </rPr>
      <t>obrasci za odgovore</t>
    </r>
    <r>
      <rPr>
        <sz val="9"/>
        <rFont val="Arial"/>
        <family val="2"/>
        <charset val="238"/>
      </rPr>
      <t xml:space="preserve"> za slučaj njihovog manjka, </t>
    </r>
    <r>
      <rPr>
        <b/>
        <sz val="9"/>
        <rFont val="Arial"/>
        <family val="2"/>
        <charset val="238"/>
      </rPr>
      <t>zadaci</t>
    </r>
    <r>
      <rPr>
        <sz val="9"/>
        <rFont val="Arial"/>
        <family val="2"/>
        <charset val="238"/>
      </rPr>
      <t xml:space="preserve"> i </t>
    </r>
    <r>
      <rPr>
        <b/>
        <sz val="9"/>
        <rFont val="Arial"/>
        <family val="2"/>
        <charset val="238"/>
      </rPr>
      <t>rješenja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>privremeni</t>
    </r>
    <r>
      <rPr>
        <sz val="9"/>
        <rFont val="Arial"/>
        <family val="2"/>
        <charset val="238"/>
      </rPr>
      <t xml:space="preserve"> i </t>
    </r>
    <r>
      <rPr>
        <b/>
        <sz val="9"/>
        <rFont val="Arial"/>
        <family val="2"/>
        <charset val="238"/>
      </rPr>
      <t>konačni rezultati natjecanja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>pojašnjenja</t>
    </r>
    <r>
      <rPr>
        <sz val="9"/>
        <rFont val="Arial"/>
        <family val="2"/>
        <charset val="238"/>
      </rPr>
      <t xml:space="preserve"> i sve </t>
    </r>
    <r>
      <rPr>
        <b/>
        <sz val="9"/>
        <rFont val="Arial"/>
        <family val="2"/>
        <charset val="238"/>
      </rPr>
      <t>dodatne informacije</t>
    </r>
    <r>
      <rPr>
        <sz val="9"/>
        <rFont val="Arial"/>
        <family val="2"/>
        <charset val="238"/>
      </rPr>
      <t xml:space="preserve">.
U slučaju bilo kakvih problema ili nejasnoća, molimo da nas kontaktirate na e-mail </t>
    </r>
    <r>
      <rPr>
        <b/>
        <sz val="9"/>
        <color theme="4" tint="-0.249977111117893"/>
        <rFont val="Arial"/>
        <family val="2"/>
        <charset val="238"/>
      </rPr>
      <t>klokan@math.hr</t>
    </r>
    <r>
      <rPr>
        <sz val="9"/>
        <rFont val="Arial"/>
        <family val="2"/>
        <charset val="238"/>
      </rPr>
      <t>.</t>
    </r>
  </si>
  <si>
    <r>
      <rPr>
        <b/>
        <sz val="9"/>
        <color theme="4" tint="-0.249977111117893"/>
        <rFont val="Arial"/>
        <family val="2"/>
        <charset val="238"/>
      </rPr>
      <t>Prije natjecanja: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1. Pročitajte i pridržavajte se ovih uputa. Preuzmite i koristite isključivo ovu</t>
    </r>
    <r>
      <rPr>
        <b/>
        <sz val="9"/>
        <rFont val="Arial"/>
        <family val="2"/>
        <charset val="238"/>
      </rPr>
      <t xml:space="preserve"> Excel datoteku</t>
    </r>
    <r>
      <rPr>
        <sz val="9"/>
        <rFont val="Arial"/>
        <family val="2"/>
        <charset val="238"/>
      </rPr>
      <t xml:space="preserve"> za tekuću natjecateljsku godinu.
2. Na ovoj stranici popunite osnovne podatke o školi, mjestu, brojčanoj oznaci škole i povjereniku.
3. Unesite prijavljene natjecatelje u tablice po kategorijama </t>
    </r>
    <r>
      <rPr>
        <b/>
        <sz val="9"/>
        <rFont val="Arial"/>
        <family val="2"/>
        <charset val="238"/>
      </rPr>
      <t>upisom njihovih imena i prezimena</t>
    </r>
    <r>
      <rPr>
        <sz val="9"/>
        <rFont val="Arial"/>
        <family val="2"/>
        <charset val="238"/>
      </rPr>
      <t xml:space="preserve"> redom počevši od 01 u svakoj kategoriji; redni broj natjecatelja predstavlja "</t>
    </r>
    <r>
      <rPr>
        <b/>
        <sz val="9"/>
        <rFont val="Arial"/>
        <family val="2"/>
        <charset val="238"/>
      </rPr>
      <t>oznaku natjecatelja"</t>
    </r>
    <r>
      <rPr>
        <sz val="9"/>
        <rFont val="Arial"/>
        <family val="2"/>
        <charset val="238"/>
      </rPr>
      <t xml:space="preserve"> u pojedinoj kategoriji.
</t>
    </r>
    <r>
      <rPr>
        <sz val="3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 xml:space="preserve">
</t>
    </r>
    <r>
      <rPr>
        <b/>
        <sz val="9"/>
        <color theme="4" tint="-0.249977111117893"/>
        <rFont val="Arial"/>
        <family val="2"/>
        <charset val="238"/>
      </rPr>
      <t>Nakon natjecanja: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1. Nakon natjecanja treba ažurirati popise u Excel tablicama brisanjem imena i prezimena natjecatelja koji se nisu natjecali; popise stvarnih natjecatelja možete i kopirati iz vaših Word ili Excel dataoteka.
</t>
    </r>
    <r>
      <rPr>
        <b/>
        <sz val="9"/>
        <rFont val="Arial"/>
        <family val="2"/>
        <charset val="238"/>
      </rPr>
      <t xml:space="preserve">2. Broj natjecatelja po kategorijama i ukupno, koji se automatski prikazuje na ovoj prvoj stranici Excel datoteke, mora odgovarati broju stvarnih natjecatelja - provjerite!
</t>
    </r>
    <r>
      <rPr>
        <sz val="9"/>
        <rFont val="Arial"/>
        <family val="2"/>
        <charset val="238"/>
      </rPr>
      <t>3. Na obrascima s odgovorima zacrnite kružiće za "Oznaku natjecatelja" svakom natjecatelju i ona mora biti identična njegovom rednom broju u Excel tablici; npr. za broj u tablici 05, u obrascu treba zacrniti x=0 i y=5.
4. Dodatno, u kategorijama Junior i Student treba zacrniti kružić ako natjecatelj ima tjedni broj sati matematike veći ili jednak 5 sati.</t>
    </r>
    <r>
      <rPr>
        <b/>
        <sz val="9"/>
        <rFont val="Arial"/>
        <family val="2"/>
        <charset val="238"/>
      </rPr>
      <t xml:space="preserve">
</t>
    </r>
    <r>
      <rPr>
        <b/>
        <sz val="9"/>
        <color rgb="FFC00000"/>
        <rFont val="Arial"/>
        <family val="2"/>
        <charset val="238"/>
      </rPr>
      <t>a) slanje Excel datoteke sa svim kategorijama (tablicama) e-mailom: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1.a) Ažuriranu Excel datoteku s popisom stvarnih natjecatelja treba poslati kao privitak u </t>
    </r>
    <r>
      <rPr>
        <b/>
        <sz val="9"/>
        <rFont val="Arial"/>
        <family val="2"/>
        <charset val="238"/>
      </rPr>
      <t>XLSX formatu</t>
    </r>
    <r>
      <rPr>
        <sz val="9"/>
        <rFont val="Arial"/>
        <family val="2"/>
        <charset val="238"/>
      </rPr>
      <t xml:space="preserve"> u roku 4 radna dana na e-mail </t>
    </r>
    <r>
      <rPr>
        <b/>
        <sz val="9"/>
        <rFont val="Arial"/>
        <family val="2"/>
        <charset val="238"/>
      </rPr>
      <t>klokan@math.hr</t>
    </r>
    <r>
      <rPr>
        <sz val="9"/>
        <rFont val="Arial"/>
        <family val="2"/>
        <charset val="238"/>
      </rPr>
      <t xml:space="preserve"> i u "Predmet" ("Subject") e-maila treba upisati </t>
    </r>
    <r>
      <rPr>
        <b/>
        <sz val="9"/>
        <rFont val="Arial"/>
        <family val="2"/>
        <charset val="238"/>
      </rPr>
      <t>SAMO brojčanu oznaku škole</t>
    </r>
    <r>
      <rPr>
        <sz val="9"/>
        <rFont val="Arial"/>
        <family val="2"/>
        <charset val="238"/>
      </rPr>
      <t xml:space="preserve">.
</t>
    </r>
    <r>
      <rPr>
        <sz val="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
</t>
    </r>
    <r>
      <rPr>
        <b/>
        <sz val="9"/>
        <color rgb="FFC00000"/>
        <rFont val="Arial"/>
        <family val="2"/>
        <charset val="238"/>
      </rPr>
      <t>b) slanje obrazaca s odgovorima poštom:</t>
    </r>
    <r>
      <rPr>
        <sz val="9"/>
        <rFont val="Arial"/>
        <family val="2"/>
        <charset val="238"/>
      </rPr>
      <t xml:space="preserve">
1.b) Nakon slanja Excel datoteke na e-mail, </t>
    </r>
    <r>
      <rPr>
        <b/>
        <sz val="9"/>
        <rFont val="Arial"/>
        <family val="2"/>
        <charset val="238"/>
      </rPr>
      <t xml:space="preserve">isprintajte SAMO ovu stranicu </t>
    </r>
    <r>
      <rPr>
        <sz val="9"/>
        <rFont val="Arial"/>
        <family val="2"/>
        <charset val="238"/>
      </rPr>
      <t>(ostale stranice nemojte printati)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A4 papir uspravno i potpišite se, presavijte ju s tekstom prema van da bude poput košuljice i u nju stavite sve obrasce s odgovorima natjecatelja posložene redom uredno po kategorijama.
2.b) </t>
    </r>
    <r>
      <rPr>
        <b/>
        <sz val="9"/>
        <rFont val="Arial"/>
        <family val="2"/>
        <charset val="238"/>
      </rPr>
      <t xml:space="preserve">Ne stavljajte dodatne papire, folije, omotnice, plastična uloške, prazne obrasce ili tablice, ne koristite spajalice i klamerice.
</t>
    </r>
    <r>
      <rPr>
        <sz val="9"/>
        <rFont val="Arial"/>
        <family val="2"/>
        <charset val="238"/>
      </rPr>
      <t xml:space="preserve">3.b) Sve pošaljite poštom u roku 4 radna dana od natjecanja </t>
    </r>
    <r>
      <rPr>
        <b/>
        <sz val="9"/>
        <rFont val="Arial"/>
        <family val="2"/>
        <charset val="238"/>
      </rPr>
      <t>u manjoj omotnici</t>
    </r>
    <r>
      <rPr>
        <sz val="9"/>
        <rFont val="Arial"/>
        <family val="2"/>
        <charset val="238"/>
      </rPr>
      <t xml:space="preserve"> (ili veliku presavite po pola i zalijepite), na adresu: </t>
    </r>
    <r>
      <rPr>
        <sz val="9"/>
        <color theme="3" tint="-0.249977111117893"/>
        <rFont val="Arial"/>
        <family val="2"/>
        <charset val="238"/>
      </rPr>
      <t xml:space="preserve">Hrvatsko matematičko društvo, Povjerenstvo za matematičko natjecanje "Klokan bez granica", Bijenička cesta 30, 10000 Zagreb.
</t>
    </r>
    <r>
      <rPr>
        <sz val="9"/>
        <rFont val="Arial"/>
        <family val="2"/>
        <charset val="238"/>
      </rPr>
      <t xml:space="preserve">4.b) Izvana na omotnici koju šaljete poštom, </t>
    </r>
    <r>
      <rPr>
        <b/>
        <sz val="9"/>
        <rFont val="Arial"/>
        <family val="2"/>
        <charset val="238"/>
      </rPr>
      <t>OBAVEZNO napišite brojčanu oznaku vaše škole</t>
    </r>
    <r>
      <rPr>
        <sz val="9"/>
        <rFont val="Arial"/>
        <family val="2"/>
        <charset val="238"/>
      </rPr>
      <t>.</t>
    </r>
    <r>
      <rPr>
        <sz val="4"/>
        <rFont val="Arial"/>
        <family val="2"/>
        <charset val="238"/>
      </rPr>
      <t xml:space="preserve">
</t>
    </r>
    <r>
      <rPr>
        <sz val="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
</t>
    </r>
    <r>
      <rPr>
        <b/>
        <sz val="9"/>
        <color theme="4" tint="-0.249977111117893"/>
        <rFont val="Arial"/>
        <family val="2"/>
        <charset val="238"/>
      </rPr>
      <t>Rezultati:</t>
    </r>
    <r>
      <rPr>
        <sz val="9"/>
        <rFont val="Arial"/>
        <family val="2"/>
        <charset val="238"/>
      </rPr>
      <t xml:space="preserve">
1. Nakon obrade svih obrazaca s odgovorima, na web stranici natjecanja će biti objavljene </t>
    </r>
    <r>
      <rPr>
        <b/>
        <sz val="9"/>
        <rFont val="Arial"/>
        <family val="2"/>
        <charset val="238"/>
      </rPr>
      <t>privremene rang liste 10% najboljih u svakoj kategoriji koje su podložne promjenama</t>
    </r>
    <r>
      <rPr>
        <sz val="9"/>
        <rFont val="Arial"/>
        <family val="2"/>
        <charset val="238"/>
      </rPr>
      <t>.
2.</t>
    </r>
    <r>
      <rPr>
        <b/>
        <sz val="9"/>
        <color rgb="FFC00000"/>
        <rFont val="Arial"/>
        <family val="2"/>
        <charset val="238"/>
      </rPr>
      <t xml:space="preserve"> </t>
    </r>
    <r>
      <rPr>
        <sz val="9"/>
        <color rgb="FFC00000"/>
        <rFont val="Arial"/>
        <family val="2"/>
        <charset val="238"/>
      </rPr>
      <t>Nakon isteka roka za reklamacije objavit će se konačne rang liste 10% najboljih učenika po kategorijama koji dobivaju nagrade i priznanja.</t>
    </r>
    <r>
      <rPr>
        <sz val="9"/>
        <rFont val="Arial"/>
        <family val="2"/>
        <charset val="238"/>
      </rPr>
      <t xml:space="preserve"> 
3. Svim povjerenicima će se poslati konačni</t>
    </r>
    <r>
      <rPr>
        <b/>
        <sz val="9"/>
        <rFont val="Arial"/>
        <family val="2"/>
        <charset val="238"/>
      </rPr>
      <t xml:space="preserve"> rezultati i lista nagrađenih natjecatelja</t>
    </r>
    <r>
      <rPr>
        <sz val="9"/>
        <rFont val="Arial"/>
        <family val="2"/>
        <charset val="238"/>
      </rPr>
      <t xml:space="preserve"> za njihovu školu putem e-maila na koji su poslali Excel datoteku s popisom natjecatelja.
4. </t>
    </r>
    <r>
      <rPr>
        <b/>
        <sz val="9"/>
        <rFont val="Arial"/>
        <family val="2"/>
        <charset val="238"/>
      </rPr>
      <t>Nagrade, priznanja i lista nagrada za natjecatelje</t>
    </r>
    <r>
      <rPr>
        <sz val="9"/>
        <rFont val="Arial"/>
        <family val="2"/>
        <charset val="238"/>
      </rPr>
      <t xml:space="preserve"> će stići poštom prema terminu objavljenom na web stranici natjecanja.
5. U izlistima će </t>
    </r>
    <r>
      <rPr>
        <b/>
        <sz val="9"/>
        <rFont val="Arial"/>
        <family val="2"/>
        <charset val="238"/>
      </rPr>
      <t>utješne nagrade</t>
    </r>
    <r>
      <rPr>
        <sz val="9"/>
        <rFont val="Arial"/>
        <family val="2"/>
        <charset val="238"/>
      </rPr>
      <t xml:space="preserve"> (razlika do 10% ukupnih nagrada za školu) biti upisane </t>
    </r>
    <r>
      <rPr>
        <b/>
        <sz val="9"/>
        <rFont val="Arial"/>
        <family val="2"/>
        <charset val="238"/>
      </rPr>
      <t>malim tiskanim slovima</t>
    </r>
    <r>
      <rPr>
        <sz val="9"/>
        <rFont val="Arial"/>
        <family val="2"/>
        <charset val="238"/>
      </rPr>
      <t xml:space="preserve"> i za njih se ne dobiju priznanja, a redni brojev</t>
    </r>
    <r>
      <rPr>
        <b/>
        <sz val="9"/>
        <rFont val="Arial"/>
        <family val="2"/>
        <charset val="238"/>
      </rPr>
      <t xml:space="preserve">i </t>
    </r>
    <r>
      <rPr>
        <sz val="9"/>
        <rFont val="Arial"/>
        <family val="2"/>
        <charset val="238"/>
      </rPr>
      <t>natjecatelja će biti označeni zvjezdicom.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</si>
</sst>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"/>
  </numFmts>
  <fonts count="20" x14ac:knownFonts="1">
    <font>
      <sz val="10"/>
      <name val="Arial"/>
      <charset val="238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Verdana"/>
      <family val="2"/>
      <charset val="238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  <charset val="238"/>
    </font>
    <font>
      <b/>
      <sz val="12"/>
      <name val="Calibri"/>
      <family val="2"/>
      <charset val="238"/>
    </font>
    <font>
      <sz val="9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4"/>
      <name val="Arial"/>
      <family val="2"/>
      <charset val="238"/>
    </font>
    <font>
      <sz val="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1" fillId="0" borderId="14" xfId="0" applyNumberFormat="1" applyFon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  <xf numFmtId="1" fontId="0" fillId="0" borderId="2" xfId="0" applyNumberFormat="1" applyBorder="1" applyAlignment="1" applyProtection="1">
      <alignment horizontal="center" vertical="center"/>
    </xf>
    <xf numFmtId="10" fontId="0" fillId="0" borderId="2" xfId="0" applyNumberForma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/>
    <xf numFmtId="49" fontId="1" fillId="0" borderId="18" xfId="0" applyNumberFormat="1" applyFont="1" applyBorder="1" applyAlignment="1" applyProtection="1">
      <alignment horizontal="center" vertical="center"/>
    </xf>
    <xf numFmtId="49" fontId="1" fillId="0" borderId="19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Alignment="1">
      <alignment horizontal="center"/>
    </xf>
    <xf numFmtId="49" fontId="1" fillId="2" borderId="21" xfId="0" applyNumberFormat="1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/>
    </xf>
    <xf numFmtId="1" fontId="3" fillId="0" borderId="2" xfId="0" applyNumberFormat="1" applyFont="1" applyBorder="1" applyAlignment="1" applyProtection="1">
      <alignment horizontal="center"/>
    </xf>
    <xf numFmtId="2" fontId="0" fillId="3" borderId="22" xfId="0" applyNumberFormat="1" applyFill="1" applyBorder="1" applyAlignment="1" applyProtection="1">
      <alignment horizontal="center" vertical="center"/>
    </xf>
    <xf numFmtId="1" fontId="0" fillId="3" borderId="22" xfId="0" applyNumberFormat="1" applyFill="1" applyBorder="1" applyAlignment="1" applyProtection="1">
      <alignment horizontal="center" vertical="center"/>
    </xf>
    <xf numFmtId="49" fontId="0" fillId="0" borderId="0" xfId="0" applyNumberFormat="1" applyBorder="1" applyProtection="1"/>
    <xf numFmtId="0" fontId="0" fillId="0" borderId="0" xfId="0" applyBorder="1" applyProtection="1"/>
    <xf numFmtId="2" fontId="0" fillId="0" borderId="23" xfId="0" applyNumberFormat="1" applyBorder="1" applyAlignment="1" applyProtection="1">
      <alignment horizontal="center"/>
    </xf>
    <xf numFmtId="1" fontId="0" fillId="0" borderId="23" xfId="0" applyNumberFormat="1" applyBorder="1" applyAlignment="1" applyProtection="1">
      <alignment horizontal="center"/>
    </xf>
    <xf numFmtId="10" fontId="0" fillId="0" borderId="0" xfId="0" applyNumberFormat="1" applyAlignment="1" applyProtection="1">
      <alignment horizontal="center"/>
    </xf>
    <xf numFmtId="10" fontId="0" fillId="3" borderId="22" xfId="0" applyNumberFormat="1" applyFill="1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horizontal="center"/>
    </xf>
    <xf numFmtId="10" fontId="6" fillId="0" borderId="0" xfId="0" applyNumberFormat="1" applyFont="1" applyBorder="1" applyAlignment="1" applyProtection="1">
      <alignment horizontal="center"/>
    </xf>
    <xf numFmtId="10" fontId="0" fillId="0" borderId="0" xfId="0" applyNumberFormat="1" applyBorder="1" applyAlignment="1" applyProtection="1">
      <alignment horizontal="center"/>
    </xf>
    <xf numFmtId="10" fontId="0" fillId="0" borderId="23" xfId="0" applyNumberFormat="1" applyBorder="1" applyAlignment="1" applyProtection="1">
      <alignment horizontal="center"/>
    </xf>
    <xf numFmtId="1" fontId="3" fillId="3" borderId="22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vertical="center"/>
      <protection locked="0"/>
    </xf>
    <xf numFmtId="49" fontId="6" fillId="0" borderId="24" xfId="0" applyNumberFormat="1" applyFont="1" applyBorder="1" applyAlignment="1" applyProtection="1">
      <alignment vertical="center"/>
      <protection locked="0"/>
    </xf>
    <xf numFmtId="49" fontId="0" fillId="0" borderId="24" xfId="0" applyNumberFormat="1" applyBorder="1" applyAlignment="1" applyProtection="1">
      <alignment vertical="center"/>
      <protection locked="0"/>
    </xf>
    <xf numFmtId="0" fontId="11" fillId="0" borderId="32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3" fillId="0" borderId="5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</xf>
    <xf numFmtId="49" fontId="6" fillId="0" borderId="24" xfId="0" applyNumberFormat="1" applyFont="1" applyBorder="1" applyAlignment="1" applyProtection="1">
      <alignment horizontal="left" vertical="center"/>
      <protection locked="0"/>
    </xf>
    <xf numFmtId="49" fontId="0" fillId="0" borderId="24" xfId="0" applyNumberFormat="1" applyBorder="1" applyAlignment="1" applyProtection="1">
      <alignment horizontal="left" vertical="center"/>
      <protection locked="0"/>
    </xf>
    <xf numFmtId="49" fontId="6" fillId="0" borderId="24" xfId="0" applyNumberFormat="1" applyFont="1" applyBorder="1" applyProtection="1">
      <protection locked="0"/>
    </xf>
    <xf numFmtId="49" fontId="0" fillId="0" borderId="24" xfId="0" applyNumberFormat="1" applyBorder="1" applyProtection="1">
      <protection locked="0"/>
    </xf>
    <xf numFmtId="2" fontId="0" fillId="3" borderId="24" xfId="0" applyNumberFormat="1" applyFill="1" applyBorder="1" applyAlignment="1" applyProtection="1">
      <alignment horizontal="center" vertical="center"/>
    </xf>
    <xf numFmtId="1" fontId="0" fillId="3" borderId="24" xfId="0" applyNumberFormat="1" applyFill="1" applyBorder="1" applyAlignment="1" applyProtection="1">
      <alignment horizontal="center" vertical="center"/>
    </xf>
    <xf numFmtId="10" fontId="0" fillId="3" borderId="24" xfId="0" applyNumberFormat="1" applyFill="1" applyBorder="1" applyAlignment="1" applyProtection="1">
      <alignment horizontal="center" vertical="center"/>
    </xf>
    <xf numFmtId="1" fontId="3" fillId="3" borderId="24" xfId="0" applyNumberFormat="1" applyFont="1" applyFill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2" fontId="0" fillId="0" borderId="35" xfId="0" applyNumberForma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</xf>
    <xf numFmtId="49" fontId="0" fillId="3" borderId="24" xfId="0" applyNumberFormat="1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3" fillId="3" borderId="24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/>
    <xf numFmtId="49" fontId="6" fillId="0" borderId="0" xfId="0" quotePrefix="1" applyNumberFormat="1" applyFont="1" applyProtection="1"/>
    <xf numFmtId="49" fontId="0" fillId="0" borderId="2" xfId="0" applyNumberFormat="1" applyBorder="1" applyAlignment="1" applyProtection="1">
      <alignment horizontal="left" vertical="center"/>
    </xf>
    <xf numFmtId="49" fontId="0" fillId="0" borderId="23" xfId="0" applyNumberFormat="1" applyBorder="1" applyProtection="1"/>
    <xf numFmtId="1" fontId="2" fillId="0" borderId="0" xfId="0" applyNumberFormat="1" applyFont="1" applyAlignment="1" applyProtection="1">
      <alignment horizontal="center" wrapText="1"/>
    </xf>
    <xf numFmtId="1" fontId="0" fillId="0" borderId="0" xfId="0" applyNumberFormat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3" borderId="22" xfId="0" applyNumberFormat="1" applyFill="1" applyBorder="1" applyAlignment="1" applyProtection="1">
      <alignment horizontal="center" vertical="center"/>
    </xf>
    <xf numFmtId="49" fontId="3" fillId="3" borderId="22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left"/>
    </xf>
    <xf numFmtId="49" fontId="0" fillId="0" borderId="0" xfId="0" applyNumberFormat="1" applyAlignment="1">
      <alignment horizontal="left"/>
    </xf>
    <xf numFmtId="0" fontId="1" fillId="0" borderId="4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>
      <alignment horizontal="center" vertical="center"/>
    </xf>
    <xf numFmtId="164" fontId="1" fillId="0" borderId="24" xfId="0" applyNumberFormat="1" applyFon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left" vertical="center"/>
    </xf>
    <xf numFmtId="0" fontId="6" fillId="0" borderId="2" xfId="0" applyNumberFormat="1" applyFont="1" applyBorder="1" applyAlignment="1" applyProtection="1">
      <alignment horizontal="left" vertical="center"/>
    </xf>
    <xf numFmtId="1" fontId="0" fillId="0" borderId="8" xfId="0" applyNumberFormat="1" applyBorder="1" applyAlignment="1" applyProtection="1">
      <alignment horizontal="center" vertical="center"/>
      <protection hidden="1"/>
    </xf>
    <xf numFmtId="1" fontId="0" fillId="0" borderId="13" xfId="0" applyNumberFormat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left" vertical="top" wrapText="1"/>
    </xf>
    <xf numFmtId="0" fontId="13" fillId="0" borderId="41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0" fillId="0" borderId="0" xfId="0" applyFont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0" fillId="0" borderId="31" xfId="0" applyBorder="1" applyAlignment="1">
      <alignment horizontal="center"/>
    </xf>
    <xf numFmtId="0" fontId="9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3" fillId="0" borderId="38" xfId="0" applyNumberFormat="1" applyFont="1" applyBorder="1" applyAlignment="1" applyProtection="1">
      <alignment horizontal="center" vertical="center"/>
    </xf>
    <xf numFmtId="1" fontId="3" fillId="0" borderId="39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30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hidden="1"/>
    </xf>
    <xf numFmtId="49" fontId="0" fillId="0" borderId="10" xfId="0" applyNumberFormat="1" applyBorder="1" applyAlignment="1" applyProtection="1">
      <alignment horizontal="center" vertical="center"/>
      <protection hidden="1"/>
    </xf>
    <xf numFmtId="49" fontId="3" fillId="0" borderId="5" xfId="0" applyNumberFormat="1" applyFont="1" applyBorder="1" applyAlignment="1" applyProtection="1">
      <alignment horizontal="center" vertical="center"/>
      <protection hidden="1"/>
    </xf>
    <xf numFmtId="49" fontId="0" fillId="0" borderId="6" xfId="0" applyNumberForma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  <protection hidden="1"/>
    </xf>
    <xf numFmtId="49" fontId="0" fillId="0" borderId="11" xfId="0" applyNumberFormat="1" applyBorder="1" applyAlignment="1" applyProtection="1">
      <alignment horizontal="center" vertical="center"/>
      <protection hidden="1"/>
    </xf>
    <xf numFmtId="49" fontId="0" fillId="0" borderId="12" xfId="0" applyNumberFormat="1" applyBorder="1" applyAlignment="1" applyProtection="1">
      <alignment horizontal="center" vertical="center"/>
      <protection hidden="1"/>
    </xf>
    <xf numFmtId="0" fontId="10" fillId="0" borderId="0" xfId="0" applyNumberFormat="1" applyFont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MD-Klokan\Obrada\Bodovi&#352;ko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pis&#352;ko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čelice"/>
      <sheetName val="Leptirići"/>
      <sheetName val="Ecolier"/>
      <sheetName val="Benjamin"/>
      <sheetName val="Cadet"/>
      <sheetName val="Junior"/>
      <sheetName val="Student"/>
    </sheetNames>
    <sheetDataSet>
      <sheetData sheetId="0" refreshError="1"/>
      <sheetData sheetId="1" refreshError="1">
        <row r="5">
          <cell r="A5" t="str">
            <v/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12</v>
          </cell>
        </row>
        <row r="6">
          <cell r="A6" t="str">
            <v/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12</v>
          </cell>
        </row>
        <row r="7">
          <cell r="A7" t="str">
            <v/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12</v>
          </cell>
        </row>
        <row r="8">
          <cell r="A8" t="str">
            <v/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12</v>
          </cell>
        </row>
        <row r="9">
          <cell r="A9" t="str">
            <v/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12</v>
          </cell>
        </row>
        <row r="10">
          <cell r="A10" t="str">
            <v/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12</v>
          </cell>
        </row>
        <row r="11">
          <cell r="A11" t="str">
            <v/>
          </cell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12</v>
          </cell>
        </row>
        <row r="12">
          <cell r="A12" t="str">
            <v/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12</v>
          </cell>
        </row>
        <row r="13">
          <cell r="A13" t="str">
            <v/>
          </cell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12</v>
          </cell>
        </row>
        <row r="14">
          <cell r="A14" t="str">
            <v/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12</v>
          </cell>
        </row>
        <row r="15">
          <cell r="A15" t="str">
            <v/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12</v>
          </cell>
        </row>
        <row r="16">
          <cell r="A16" t="str">
            <v/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12</v>
          </cell>
        </row>
        <row r="17">
          <cell r="A17" t="str">
            <v/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12</v>
          </cell>
        </row>
        <row r="18">
          <cell r="A18" t="str">
            <v/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12</v>
          </cell>
        </row>
        <row r="19">
          <cell r="A19" t="str">
            <v/>
          </cell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12</v>
          </cell>
        </row>
        <row r="20">
          <cell r="A20" t="str">
            <v/>
          </cell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12</v>
          </cell>
        </row>
        <row r="21">
          <cell r="A21" t="str">
            <v/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12</v>
          </cell>
        </row>
        <row r="22">
          <cell r="A22" t="str">
            <v/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12</v>
          </cell>
        </row>
        <row r="23">
          <cell r="A23" t="str">
            <v/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12</v>
          </cell>
        </row>
        <row r="24">
          <cell r="A24" t="str">
            <v/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12</v>
          </cell>
        </row>
        <row r="25">
          <cell r="A25" t="str">
            <v/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12</v>
          </cell>
        </row>
        <row r="26">
          <cell r="A26" t="str">
            <v/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12</v>
          </cell>
        </row>
        <row r="27">
          <cell r="A27" t="str">
            <v/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12</v>
          </cell>
        </row>
        <row r="28">
          <cell r="A28" t="str">
            <v/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12</v>
          </cell>
        </row>
        <row r="29">
          <cell r="A29" t="str">
            <v/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12</v>
          </cell>
        </row>
        <row r="30">
          <cell r="A30" t="str">
            <v/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12</v>
          </cell>
        </row>
        <row r="31">
          <cell r="A31" t="str">
            <v/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12</v>
          </cell>
        </row>
        <row r="32">
          <cell r="A32" t="str">
            <v/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12</v>
          </cell>
        </row>
        <row r="33">
          <cell r="A33" t="str">
            <v/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12</v>
          </cell>
        </row>
        <row r="34">
          <cell r="A34" t="str">
            <v/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12</v>
          </cell>
        </row>
        <row r="35">
          <cell r="A35" t="str">
            <v/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12</v>
          </cell>
        </row>
        <row r="36">
          <cell r="A36" t="str">
            <v/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12</v>
          </cell>
        </row>
        <row r="37">
          <cell r="A37" t="str">
            <v/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12</v>
          </cell>
        </row>
        <row r="38">
          <cell r="A38" t="str">
            <v/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12</v>
          </cell>
        </row>
        <row r="39">
          <cell r="A39" t="str">
            <v/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12</v>
          </cell>
        </row>
        <row r="40">
          <cell r="A40" t="str">
            <v/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12</v>
          </cell>
        </row>
        <row r="41">
          <cell r="A41" t="str">
            <v/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12</v>
          </cell>
        </row>
        <row r="42">
          <cell r="A42" t="str">
            <v/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12</v>
          </cell>
        </row>
        <row r="43">
          <cell r="A43" t="str">
            <v/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12</v>
          </cell>
        </row>
        <row r="44">
          <cell r="A44" t="str">
            <v/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12</v>
          </cell>
        </row>
        <row r="45">
          <cell r="A45" t="str">
            <v/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12</v>
          </cell>
        </row>
        <row r="46">
          <cell r="A46" t="str">
            <v/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12</v>
          </cell>
        </row>
        <row r="47">
          <cell r="A47" t="str">
            <v/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12</v>
          </cell>
        </row>
        <row r="48">
          <cell r="A48" t="str">
            <v/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12</v>
          </cell>
        </row>
        <row r="49">
          <cell r="A49" t="str">
            <v/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12</v>
          </cell>
        </row>
        <row r="50">
          <cell r="A50" t="str">
            <v/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12</v>
          </cell>
        </row>
        <row r="51">
          <cell r="A51" t="str">
            <v/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12</v>
          </cell>
        </row>
        <row r="52">
          <cell r="A52" t="str">
            <v/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12</v>
          </cell>
        </row>
        <row r="53">
          <cell r="A53" t="str">
            <v/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12</v>
          </cell>
        </row>
        <row r="54">
          <cell r="A54" t="str">
            <v/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12</v>
          </cell>
        </row>
        <row r="55">
          <cell r="A55" t="str">
            <v/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12</v>
          </cell>
        </row>
        <row r="56">
          <cell r="A56" t="str">
            <v/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12</v>
          </cell>
        </row>
        <row r="57">
          <cell r="A57" t="str">
            <v/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12</v>
          </cell>
        </row>
        <row r="58">
          <cell r="A58" t="str">
            <v/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12</v>
          </cell>
        </row>
        <row r="59">
          <cell r="A59" t="str">
            <v/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12</v>
          </cell>
        </row>
        <row r="60">
          <cell r="A60" t="str">
            <v/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12</v>
          </cell>
        </row>
        <row r="61">
          <cell r="A61" t="str">
            <v/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12</v>
          </cell>
        </row>
        <row r="62">
          <cell r="A62" t="str">
            <v/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12</v>
          </cell>
        </row>
        <row r="63">
          <cell r="A63" t="str">
            <v/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12</v>
          </cell>
        </row>
        <row r="64">
          <cell r="A64" t="str">
            <v/>
          </cell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12</v>
          </cell>
        </row>
        <row r="65">
          <cell r="A65" t="str">
            <v/>
          </cell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12</v>
          </cell>
        </row>
        <row r="66">
          <cell r="A66" t="str">
            <v/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12</v>
          </cell>
        </row>
        <row r="67">
          <cell r="A67" t="str">
            <v/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12</v>
          </cell>
        </row>
        <row r="68">
          <cell r="A68" t="str">
            <v/>
          </cell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12</v>
          </cell>
        </row>
        <row r="69">
          <cell r="A69" t="str">
            <v/>
          </cell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12</v>
          </cell>
        </row>
        <row r="70">
          <cell r="A70" t="str">
            <v/>
          </cell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12</v>
          </cell>
        </row>
        <row r="71">
          <cell r="A71" t="str">
            <v/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12</v>
          </cell>
        </row>
        <row r="72">
          <cell r="A72" t="str">
            <v/>
          </cell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12</v>
          </cell>
        </row>
        <row r="73">
          <cell r="A73" t="str">
            <v/>
          </cell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12</v>
          </cell>
        </row>
        <row r="74">
          <cell r="A74" t="str">
            <v/>
          </cell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12</v>
          </cell>
        </row>
        <row r="75">
          <cell r="A75" t="str">
            <v/>
          </cell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12</v>
          </cell>
        </row>
        <row r="76">
          <cell r="A76" t="str">
            <v/>
          </cell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12</v>
          </cell>
        </row>
        <row r="77">
          <cell r="A77" t="str">
            <v/>
          </cell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12</v>
          </cell>
        </row>
        <row r="78">
          <cell r="A78" t="str">
            <v/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12</v>
          </cell>
        </row>
        <row r="79">
          <cell r="A79" t="str">
            <v/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12</v>
          </cell>
        </row>
        <row r="80">
          <cell r="A80" t="str">
            <v/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12</v>
          </cell>
        </row>
        <row r="81">
          <cell r="A81" t="str">
            <v/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12</v>
          </cell>
        </row>
        <row r="82">
          <cell r="A82" t="str">
            <v/>
          </cell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12</v>
          </cell>
        </row>
        <row r="83">
          <cell r="A83" t="str">
            <v/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12</v>
          </cell>
        </row>
        <row r="84">
          <cell r="A84" t="str">
            <v/>
          </cell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12</v>
          </cell>
        </row>
        <row r="85">
          <cell r="A85" t="str">
            <v/>
          </cell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12</v>
          </cell>
        </row>
        <row r="86">
          <cell r="A86" t="str">
            <v/>
          </cell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12</v>
          </cell>
        </row>
        <row r="87">
          <cell r="A87" t="str">
            <v/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12</v>
          </cell>
        </row>
        <row r="88">
          <cell r="A88" t="str">
            <v/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12</v>
          </cell>
        </row>
        <row r="89">
          <cell r="A89" t="str">
            <v/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12</v>
          </cell>
        </row>
        <row r="90">
          <cell r="A90" t="str">
            <v/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12</v>
          </cell>
        </row>
        <row r="91">
          <cell r="A91" t="str">
            <v/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12</v>
          </cell>
        </row>
        <row r="92">
          <cell r="A92" t="str">
            <v/>
          </cell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12</v>
          </cell>
        </row>
        <row r="93">
          <cell r="A93" t="str">
            <v/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12</v>
          </cell>
        </row>
        <row r="94">
          <cell r="A94" t="str">
            <v/>
          </cell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12</v>
          </cell>
        </row>
        <row r="95">
          <cell r="A95" t="str">
            <v/>
          </cell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12</v>
          </cell>
        </row>
        <row r="96">
          <cell r="A96" t="str">
            <v/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12</v>
          </cell>
        </row>
        <row r="97">
          <cell r="A97" t="str">
            <v/>
          </cell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12</v>
          </cell>
        </row>
        <row r="98">
          <cell r="A98" t="str">
            <v/>
          </cell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12</v>
          </cell>
        </row>
        <row r="99">
          <cell r="A99" t="str">
            <v/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12</v>
          </cell>
        </row>
        <row r="100">
          <cell r="A100" t="str">
            <v/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12</v>
          </cell>
        </row>
        <row r="101">
          <cell r="A101" t="str">
            <v/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12</v>
          </cell>
        </row>
        <row r="102">
          <cell r="A102" t="str">
            <v/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12</v>
          </cell>
        </row>
        <row r="103">
          <cell r="A103" t="str">
            <v/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12</v>
          </cell>
        </row>
      </sheetData>
      <sheetData sheetId="2" refreshError="1">
        <row r="5">
          <cell r="A5" t="str">
            <v/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12</v>
          </cell>
        </row>
        <row r="6">
          <cell r="A6" t="str">
            <v/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12</v>
          </cell>
        </row>
        <row r="7">
          <cell r="A7" t="str">
            <v/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12</v>
          </cell>
        </row>
        <row r="8">
          <cell r="A8" t="str">
            <v/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12</v>
          </cell>
        </row>
        <row r="9">
          <cell r="A9" t="str">
            <v/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12</v>
          </cell>
        </row>
        <row r="10">
          <cell r="A10" t="str">
            <v/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12</v>
          </cell>
        </row>
        <row r="11">
          <cell r="A11" t="str">
            <v/>
          </cell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12</v>
          </cell>
        </row>
        <row r="12">
          <cell r="A12" t="str">
            <v/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12</v>
          </cell>
        </row>
        <row r="13">
          <cell r="A13" t="str">
            <v/>
          </cell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12</v>
          </cell>
        </row>
        <row r="14">
          <cell r="A14" t="str">
            <v/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12</v>
          </cell>
        </row>
        <row r="15">
          <cell r="A15" t="str">
            <v/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12</v>
          </cell>
        </row>
        <row r="16">
          <cell r="A16" t="str">
            <v/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12</v>
          </cell>
        </row>
        <row r="17">
          <cell r="A17" t="str">
            <v/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12</v>
          </cell>
        </row>
        <row r="18">
          <cell r="A18" t="str">
            <v/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12</v>
          </cell>
        </row>
        <row r="19">
          <cell r="A19" t="str">
            <v/>
          </cell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12</v>
          </cell>
        </row>
        <row r="20">
          <cell r="A20" t="str">
            <v/>
          </cell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12</v>
          </cell>
        </row>
        <row r="21">
          <cell r="A21" t="str">
            <v/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12</v>
          </cell>
        </row>
        <row r="22">
          <cell r="A22" t="str">
            <v/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12</v>
          </cell>
        </row>
        <row r="23">
          <cell r="A23" t="str">
            <v/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12</v>
          </cell>
        </row>
        <row r="24">
          <cell r="A24" t="str">
            <v/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12</v>
          </cell>
        </row>
        <row r="25">
          <cell r="A25" t="str">
            <v/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12</v>
          </cell>
        </row>
        <row r="26">
          <cell r="A26" t="str">
            <v/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12</v>
          </cell>
        </row>
        <row r="27">
          <cell r="A27" t="str">
            <v/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12</v>
          </cell>
        </row>
        <row r="28">
          <cell r="A28" t="str">
            <v/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12</v>
          </cell>
        </row>
        <row r="29">
          <cell r="A29" t="str">
            <v/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12</v>
          </cell>
        </row>
        <row r="30">
          <cell r="A30" t="str">
            <v/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12</v>
          </cell>
        </row>
        <row r="31">
          <cell r="A31" t="str">
            <v/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12</v>
          </cell>
        </row>
        <row r="32">
          <cell r="A32" t="str">
            <v/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12</v>
          </cell>
        </row>
        <row r="33">
          <cell r="A33" t="str">
            <v/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12</v>
          </cell>
        </row>
        <row r="34">
          <cell r="A34" t="str">
            <v/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12</v>
          </cell>
        </row>
        <row r="35">
          <cell r="A35" t="str">
            <v/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12</v>
          </cell>
        </row>
        <row r="36">
          <cell r="A36" t="str">
            <v/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12</v>
          </cell>
        </row>
        <row r="37">
          <cell r="A37" t="str">
            <v/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12</v>
          </cell>
        </row>
        <row r="38">
          <cell r="A38" t="str">
            <v/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12</v>
          </cell>
        </row>
        <row r="39">
          <cell r="A39" t="str">
            <v/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12</v>
          </cell>
        </row>
        <row r="40">
          <cell r="A40" t="str">
            <v/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12</v>
          </cell>
        </row>
        <row r="41">
          <cell r="A41" t="str">
            <v/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12</v>
          </cell>
        </row>
        <row r="42">
          <cell r="A42" t="str">
            <v/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12</v>
          </cell>
        </row>
        <row r="43">
          <cell r="A43" t="str">
            <v/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12</v>
          </cell>
        </row>
        <row r="44">
          <cell r="A44" t="str">
            <v/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12</v>
          </cell>
        </row>
        <row r="45">
          <cell r="A45" t="str">
            <v/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12</v>
          </cell>
        </row>
        <row r="46">
          <cell r="A46" t="str">
            <v/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12</v>
          </cell>
        </row>
        <row r="47">
          <cell r="A47" t="str">
            <v/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12</v>
          </cell>
        </row>
        <row r="48">
          <cell r="A48" t="str">
            <v/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12</v>
          </cell>
        </row>
        <row r="49">
          <cell r="A49" t="str">
            <v/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12</v>
          </cell>
        </row>
        <row r="50">
          <cell r="A50" t="str">
            <v/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12</v>
          </cell>
        </row>
        <row r="51">
          <cell r="A51" t="str">
            <v/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12</v>
          </cell>
        </row>
        <row r="52">
          <cell r="A52" t="str">
            <v/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12</v>
          </cell>
        </row>
        <row r="53">
          <cell r="A53" t="str">
            <v/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12</v>
          </cell>
        </row>
        <row r="54">
          <cell r="A54" t="str">
            <v/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12</v>
          </cell>
        </row>
        <row r="55">
          <cell r="A55" t="str">
            <v/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12</v>
          </cell>
        </row>
        <row r="56">
          <cell r="A56" t="str">
            <v/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12</v>
          </cell>
        </row>
        <row r="57">
          <cell r="A57" t="str">
            <v/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12</v>
          </cell>
        </row>
        <row r="58">
          <cell r="A58" t="str">
            <v/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12</v>
          </cell>
        </row>
        <row r="59">
          <cell r="A59" t="str">
            <v/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12</v>
          </cell>
        </row>
        <row r="60">
          <cell r="A60" t="str">
            <v/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12</v>
          </cell>
        </row>
        <row r="61">
          <cell r="A61" t="str">
            <v/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12</v>
          </cell>
        </row>
        <row r="62">
          <cell r="A62" t="str">
            <v/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12</v>
          </cell>
        </row>
        <row r="63">
          <cell r="A63" t="str">
            <v/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12</v>
          </cell>
        </row>
        <row r="64">
          <cell r="A64" t="str">
            <v/>
          </cell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12</v>
          </cell>
        </row>
        <row r="65">
          <cell r="A65" t="str">
            <v/>
          </cell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12</v>
          </cell>
        </row>
        <row r="66">
          <cell r="A66" t="str">
            <v/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12</v>
          </cell>
        </row>
        <row r="67">
          <cell r="A67" t="str">
            <v/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12</v>
          </cell>
        </row>
        <row r="68">
          <cell r="A68" t="str">
            <v/>
          </cell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12</v>
          </cell>
        </row>
        <row r="69">
          <cell r="A69" t="str">
            <v/>
          </cell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12</v>
          </cell>
        </row>
        <row r="70">
          <cell r="A70" t="str">
            <v/>
          </cell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12</v>
          </cell>
        </row>
        <row r="71">
          <cell r="A71" t="str">
            <v/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12</v>
          </cell>
        </row>
        <row r="72">
          <cell r="A72" t="str">
            <v/>
          </cell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12</v>
          </cell>
        </row>
        <row r="73">
          <cell r="A73" t="str">
            <v/>
          </cell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12</v>
          </cell>
        </row>
        <row r="74">
          <cell r="A74" t="str">
            <v/>
          </cell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12</v>
          </cell>
        </row>
        <row r="75">
          <cell r="A75" t="str">
            <v/>
          </cell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12</v>
          </cell>
        </row>
        <row r="76">
          <cell r="A76" t="str">
            <v/>
          </cell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12</v>
          </cell>
        </row>
        <row r="77">
          <cell r="A77" t="str">
            <v/>
          </cell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12</v>
          </cell>
        </row>
        <row r="78">
          <cell r="A78" t="str">
            <v/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12</v>
          </cell>
        </row>
        <row r="79">
          <cell r="A79" t="str">
            <v/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12</v>
          </cell>
        </row>
        <row r="80">
          <cell r="A80" t="str">
            <v/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12</v>
          </cell>
        </row>
        <row r="81">
          <cell r="A81" t="str">
            <v/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12</v>
          </cell>
        </row>
        <row r="82">
          <cell r="A82" t="str">
            <v/>
          </cell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12</v>
          </cell>
        </row>
        <row r="83">
          <cell r="A83" t="str">
            <v/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12</v>
          </cell>
        </row>
        <row r="84">
          <cell r="A84" t="str">
            <v/>
          </cell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12</v>
          </cell>
        </row>
        <row r="85">
          <cell r="A85" t="str">
            <v/>
          </cell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12</v>
          </cell>
        </row>
        <row r="86">
          <cell r="A86" t="str">
            <v/>
          </cell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12</v>
          </cell>
        </row>
        <row r="87">
          <cell r="A87" t="str">
            <v/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12</v>
          </cell>
        </row>
        <row r="88">
          <cell r="A88" t="str">
            <v/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12</v>
          </cell>
        </row>
        <row r="89">
          <cell r="A89" t="str">
            <v/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12</v>
          </cell>
        </row>
        <row r="90">
          <cell r="A90" t="str">
            <v/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12</v>
          </cell>
        </row>
        <row r="91">
          <cell r="A91" t="str">
            <v/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12</v>
          </cell>
        </row>
        <row r="92">
          <cell r="A92" t="str">
            <v/>
          </cell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12</v>
          </cell>
        </row>
        <row r="93">
          <cell r="A93" t="str">
            <v/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12</v>
          </cell>
        </row>
        <row r="94">
          <cell r="A94" t="str">
            <v/>
          </cell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12</v>
          </cell>
        </row>
        <row r="95">
          <cell r="A95" t="str">
            <v/>
          </cell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12</v>
          </cell>
        </row>
        <row r="96">
          <cell r="A96" t="str">
            <v/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12</v>
          </cell>
        </row>
        <row r="97">
          <cell r="A97" t="str">
            <v/>
          </cell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12</v>
          </cell>
        </row>
        <row r="98">
          <cell r="A98" t="str">
            <v/>
          </cell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12</v>
          </cell>
        </row>
        <row r="99">
          <cell r="A99" t="str">
            <v/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12</v>
          </cell>
        </row>
        <row r="100">
          <cell r="A100" t="str">
            <v/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12</v>
          </cell>
        </row>
        <row r="101">
          <cell r="A101" t="str">
            <v/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12</v>
          </cell>
        </row>
        <row r="102">
          <cell r="A102" t="str">
            <v/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12</v>
          </cell>
        </row>
        <row r="103">
          <cell r="A103" t="str">
            <v/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12</v>
          </cell>
        </row>
      </sheetData>
      <sheetData sheetId="3" refreshError="1">
        <row r="5">
          <cell r="A5" t="str">
            <v/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24</v>
          </cell>
        </row>
        <row r="6">
          <cell r="A6" t="str">
            <v/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24</v>
          </cell>
        </row>
        <row r="7">
          <cell r="A7" t="str">
            <v/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24</v>
          </cell>
        </row>
        <row r="8">
          <cell r="A8" t="str">
            <v/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24</v>
          </cell>
        </row>
        <row r="9">
          <cell r="A9" t="str">
            <v/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24</v>
          </cell>
        </row>
        <row r="10">
          <cell r="A10" t="str">
            <v/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24</v>
          </cell>
        </row>
        <row r="11">
          <cell r="A11" t="str">
            <v/>
          </cell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24</v>
          </cell>
        </row>
        <row r="12">
          <cell r="A12" t="str">
            <v/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24</v>
          </cell>
        </row>
        <row r="13">
          <cell r="A13" t="str">
            <v/>
          </cell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24</v>
          </cell>
        </row>
        <row r="14">
          <cell r="A14" t="str">
            <v/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24</v>
          </cell>
        </row>
        <row r="15">
          <cell r="A15" t="str">
            <v/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24</v>
          </cell>
        </row>
        <row r="16">
          <cell r="A16" t="str">
            <v/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24</v>
          </cell>
        </row>
        <row r="17">
          <cell r="A17" t="str">
            <v/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24</v>
          </cell>
        </row>
        <row r="18">
          <cell r="A18" t="str">
            <v/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24</v>
          </cell>
        </row>
        <row r="19">
          <cell r="A19" t="str">
            <v/>
          </cell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24</v>
          </cell>
        </row>
        <row r="20">
          <cell r="A20" t="str">
            <v/>
          </cell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24</v>
          </cell>
        </row>
        <row r="21">
          <cell r="A21" t="str">
            <v/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24</v>
          </cell>
        </row>
        <row r="22">
          <cell r="A22" t="str">
            <v/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24</v>
          </cell>
        </row>
        <row r="23">
          <cell r="A23" t="str">
            <v/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24</v>
          </cell>
        </row>
        <row r="24">
          <cell r="A24" t="str">
            <v/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24</v>
          </cell>
        </row>
        <row r="25">
          <cell r="A25" t="str">
            <v/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24</v>
          </cell>
        </row>
        <row r="26">
          <cell r="A26" t="str">
            <v/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24</v>
          </cell>
        </row>
        <row r="27">
          <cell r="A27" t="str">
            <v/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24</v>
          </cell>
        </row>
        <row r="28">
          <cell r="A28" t="str">
            <v/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24</v>
          </cell>
        </row>
        <row r="29">
          <cell r="A29" t="str">
            <v/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24</v>
          </cell>
        </row>
        <row r="30">
          <cell r="A30" t="str">
            <v/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24</v>
          </cell>
        </row>
        <row r="31">
          <cell r="A31" t="str">
            <v/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24</v>
          </cell>
        </row>
        <row r="32">
          <cell r="A32" t="str">
            <v/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24</v>
          </cell>
        </row>
        <row r="33">
          <cell r="A33" t="str">
            <v/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24</v>
          </cell>
        </row>
        <row r="34">
          <cell r="A34" t="str">
            <v/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24</v>
          </cell>
        </row>
        <row r="35">
          <cell r="A35" t="str">
            <v/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24</v>
          </cell>
        </row>
        <row r="36">
          <cell r="A36" t="str">
            <v/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24</v>
          </cell>
        </row>
        <row r="37">
          <cell r="A37" t="str">
            <v/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24</v>
          </cell>
        </row>
        <row r="38">
          <cell r="A38" t="str">
            <v/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24</v>
          </cell>
        </row>
        <row r="39">
          <cell r="A39" t="str">
            <v/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24</v>
          </cell>
        </row>
        <row r="40">
          <cell r="A40" t="str">
            <v/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24</v>
          </cell>
        </row>
        <row r="41">
          <cell r="A41" t="str">
            <v/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24</v>
          </cell>
        </row>
        <row r="42">
          <cell r="A42" t="str">
            <v/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24</v>
          </cell>
        </row>
        <row r="43">
          <cell r="A43" t="str">
            <v/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24</v>
          </cell>
        </row>
        <row r="44">
          <cell r="A44" t="str">
            <v/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24</v>
          </cell>
        </row>
        <row r="45">
          <cell r="A45" t="str">
            <v/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24</v>
          </cell>
        </row>
        <row r="46">
          <cell r="A46" t="str">
            <v/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24</v>
          </cell>
        </row>
        <row r="47">
          <cell r="A47" t="str">
            <v/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24</v>
          </cell>
        </row>
        <row r="48">
          <cell r="A48" t="str">
            <v/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24</v>
          </cell>
        </row>
        <row r="49">
          <cell r="A49" t="str">
            <v/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24</v>
          </cell>
        </row>
        <row r="50">
          <cell r="A50" t="str">
            <v/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24</v>
          </cell>
        </row>
        <row r="51">
          <cell r="A51" t="str">
            <v/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24</v>
          </cell>
        </row>
        <row r="52">
          <cell r="A52" t="str">
            <v/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24</v>
          </cell>
        </row>
        <row r="53">
          <cell r="A53" t="str">
            <v/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24</v>
          </cell>
        </row>
        <row r="54">
          <cell r="A54" t="str">
            <v/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24</v>
          </cell>
        </row>
        <row r="55">
          <cell r="A55" t="str">
            <v/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24</v>
          </cell>
        </row>
        <row r="56">
          <cell r="A56" t="str">
            <v/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24</v>
          </cell>
        </row>
        <row r="57">
          <cell r="A57" t="str">
            <v/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24</v>
          </cell>
        </row>
        <row r="58">
          <cell r="A58" t="str">
            <v/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24</v>
          </cell>
        </row>
        <row r="59">
          <cell r="A59" t="str">
            <v/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24</v>
          </cell>
        </row>
        <row r="60">
          <cell r="A60" t="str">
            <v/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24</v>
          </cell>
        </row>
        <row r="61">
          <cell r="A61" t="str">
            <v/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24</v>
          </cell>
        </row>
        <row r="62">
          <cell r="A62" t="str">
            <v/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24</v>
          </cell>
        </row>
        <row r="63">
          <cell r="A63" t="str">
            <v/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24</v>
          </cell>
        </row>
        <row r="64">
          <cell r="A64" t="str">
            <v/>
          </cell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24</v>
          </cell>
        </row>
        <row r="65">
          <cell r="A65" t="str">
            <v/>
          </cell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24</v>
          </cell>
        </row>
        <row r="66">
          <cell r="A66" t="str">
            <v/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24</v>
          </cell>
        </row>
        <row r="67">
          <cell r="A67" t="str">
            <v/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24</v>
          </cell>
        </row>
        <row r="68">
          <cell r="A68" t="str">
            <v/>
          </cell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24</v>
          </cell>
        </row>
        <row r="69">
          <cell r="A69" t="str">
            <v/>
          </cell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24</v>
          </cell>
        </row>
        <row r="70">
          <cell r="A70" t="str">
            <v/>
          </cell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24</v>
          </cell>
        </row>
        <row r="71">
          <cell r="A71" t="str">
            <v/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24</v>
          </cell>
        </row>
        <row r="72">
          <cell r="A72" t="str">
            <v/>
          </cell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24</v>
          </cell>
        </row>
        <row r="73">
          <cell r="A73" t="str">
            <v/>
          </cell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24</v>
          </cell>
        </row>
        <row r="74">
          <cell r="A74" t="str">
            <v/>
          </cell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24</v>
          </cell>
        </row>
        <row r="75">
          <cell r="A75" t="str">
            <v/>
          </cell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24</v>
          </cell>
        </row>
        <row r="76">
          <cell r="A76" t="str">
            <v/>
          </cell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24</v>
          </cell>
        </row>
        <row r="77">
          <cell r="A77" t="str">
            <v/>
          </cell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24</v>
          </cell>
        </row>
        <row r="78">
          <cell r="A78" t="str">
            <v/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24</v>
          </cell>
        </row>
        <row r="79">
          <cell r="A79" t="str">
            <v/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24</v>
          </cell>
        </row>
        <row r="80">
          <cell r="A80" t="str">
            <v/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24</v>
          </cell>
        </row>
        <row r="81">
          <cell r="A81" t="str">
            <v/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24</v>
          </cell>
        </row>
        <row r="82">
          <cell r="A82" t="str">
            <v/>
          </cell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24</v>
          </cell>
        </row>
        <row r="83">
          <cell r="A83" t="str">
            <v/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24</v>
          </cell>
        </row>
        <row r="84">
          <cell r="A84" t="str">
            <v/>
          </cell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24</v>
          </cell>
        </row>
        <row r="85">
          <cell r="A85" t="str">
            <v/>
          </cell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24</v>
          </cell>
        </row>
        <row r="86">
          <cell r="A86" t="str">
            <v/>
          </cell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24</v>
          </cell>
        </row>
        <row r="87">
          <cell r="A87" t="str">
            <v/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24</v>
          </cell>
        </row>
        <row r="88">
          <cell r="A88" t="str">
            <v/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24</v>
          </cell>
        </row>
        <row r="89">
          <cell r="A89" t="str">
            <v/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24</v>
          </cell>
        </row>
        <row r="90">
          <cell r="A90" t="str">
            <v/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24</v>
          </cell>
        </row>
        <row r="91">
          <cell r="A91" t="str">
            <v/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24</v>
          </cell>
        </row>
        <row r="92">
          <cell r="A92" t="str">
            <v/>
          </cell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24</v>
          </cell>
        </row>
        <row r="93">
          <cell r="A93" t="str">
            <v/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24</v>
          </cell>
        </row>
        <row r="94">
          <cell r="A94" t="str">
            <v/>
          </cell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24</v>
          </cell>
        </row>
        <row r="95">
          <cell r="A95" t="str">
            <v/>
          </cell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24</v>
          </cell>
        </row>
        <row r="96">
          <cell r="A96" t="str">
            <v/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24</v>
          </cell>
        </row>
        <row r="97">
          <cell r="A97" t="str">
            <v/>
          </cell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24</v>
          </cell>
        </row>
        <row r="98">
          <cell r="A98" t="str">
            <v/>
          </cell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24</v>
          </cell>
        </row>
        <row r="99">
          <cell r="A99" t="str">
            <v/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24</v>
          </cell>
        </row>
        <row r="100">
          <cell r="A100" t="str">
            <v/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24</v>
          </cell>
        </row>
        <row r="101">
          <cell r="A101" t="str">
            <v/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24</v>
          </cell>
        </row>
        <row r="102">
          <cell r="A102" t="str">
            <v/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24</v>
          </cell>
        </row>
        <row r="103">
          <cell r="A103" t="str">
            <v/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24</v>
          </cell>
        </row>
      </sheetData>
      <sheetData sheetId="4" refreshError="1">
        <row r="5">
          <cell r="A5" t="str">
            <v/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24</v>
          </cell>
        </row>
        <row r="6">
          <cell r="A6" t="str">
            <v/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24</v>
          </cell>
        </row>
        <row r="7">
          <cell r="A7" t="str">
            <v/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24</v>
          </cell>
        </row>
        <row r="8">
          <cell r="A8" t="str">
            <v/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24</v>
          </cell>
        </row>
        <row r="9">
          <cell r="A9" t="str">
            <v/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24</v>
          </cell>
        </row>
        <row r="10">
          <cell r="A10" t="str">
            <v/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24</v>
          </cell>
        </row>
        <row r="11">
          <cell r="A11" t="str">
            <v/>
          </cell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24</v>
          </cell>
        </row>
        <row r="12">
          <cell r="A12" t="str">
            <v/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24</v>
          </cell>
        </row>
        <row r="13">
          <cell r="A13" t="str">
            <v/>
          </cell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24</v>
          </cell>
        </row>
        <row r="14">
          <cell r="A14" t="str">
            <v/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24</v>
          </cell>
        </row>
        <row r="15">
          <cell r="A15" t="str">
            <v/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24</v>
          </cell>
        </row>
        <row r="16">
          <cell r="A16" t="str">
            <v/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24</v>
          </cell>
        </row>
        <row r="17">
          <cell r="A17" t="str">
            <v/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24</v>
          </cell>
        </row>
        <row r="18">
          <cell r="A18" t="str">
            <v/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24</v>
          </cell>
        </row>
        <row r="19">
          <cell r="A19" t="str">
            <v/>
          </cell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24</v>
          </cell>
        </row>
        <row r="20">
          <cell r="A20" t="str">
            <v/>
          </cell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24</v>
          </cell>
        </row>
        <row r="21">
          <cell r="A21" t="str">
            <v/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24</v>
          </cell>
        </row>
        <row r="22">
          <cell r="A22" t="str">
            <v/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24</v>
          </cell>
        </row>
        <row r="23">
          <cell r="A23" t="str">
            <v/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24</v>
          </cell>
        </row>
        <row r="24">
          <cell r="A24" t="str">
            <v/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24</v>
          </cell>
        </row>
        <row r="25">
          <cell r="A25" t="str">
            <v/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24</v>
          </cell>
        </row>
        <row r="26">
          <cell r="A26" t="str">
            <v/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24</v>
          </cell>
        </row>
        <row r="27">
          <cell r="A27" t="str">
            <v/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24</v>
          </cell>
        </row>
        <row r="28">
          <cell r="A28" t="str">
            <v/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24</v>
          </cell>
        </row>
        <row r="29">
          <cell r="A29" t="str">
            <v/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24</v>
          </cell>
        </row>
        <row r="30">
          <cell r="A30" t="str">
            <v/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24</v>
          </cell>
        </row>
        <row r="31">
          <cell r="A31" t="str">
            <v/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24</v>
          </cell>
        </row>
        <row r="32">
          <cell r="A32" t="str">
            <v/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24</v>
          </cell>
        </row>
        <row r="33">
          <cell r="A33" t="str">
            <v/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24</v>
          </cell>
        </row>
        <row r="34">
          <cell r="A34" t="str">
            <v/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24</v>
          </cell>
        </row>
        <row r="35">
          <cell r="A35" t="str">
            <v/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24</v>
          </cell>
        </row>
        <row r="36">
          <cell r="A36" t="str">
            <v/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24</v>
          </cell>
        </row>
        <row r="37">
          <cell r="A37" t="str">
            <v/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24</v>
          </cell>
        </row>
        <row r="38">
          <cell r="A38" t="str">
            <v/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24</v>
          </cell>
        </row>
        <row r="39">
          <cell r="A39" t="str">
            <v/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24</v>
          </cell>
        </row>
        <row r="40">
          <cell r="A40" t="str">
            <v/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24</v>
          </cell>
        </row>
        <row r="41">
          <cell r="A41" t="str">
            <v/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24</v>
          </cell>
        </row>
        <row r="42">
          <cell r="A42" t="str">
            <v/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24</v>
          </cell>
        </row>
        <row r="43">
          <cell r="A43" t="str">
            <v/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24</v>
          </cell>
        </row>
        <row r="44">
          <cell r="A44" t="str">
            <v/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24</v>
          </cell>
        </row>
        <row r="45">
          <cell r="A45" t="str">
            <v/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24</v>
          </cell>
        </row>
        <row r="46">
          <cell r="A46" t="str">
            <v/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24</v>
          </cell>
        </row>
        <row r="47">
          <cell r="A47" t="str">
            <v/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24</v>
          </cell>
        </row>
        <row r="48">
          <cell r="A48" t="str">
            <v/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24</v>
          </cell>
        </row>
        <row r="49">
          <cell r="A49" t="str">
            <v/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24</v>
          </cell>
        </row>
        <row r="50">
          <cell r="A50" t="str">
            <v/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24</v>
          </cell>
        </row>
        <row r="51">
          <cell r="A51" t="str">
            <v/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24</v>
          </cell>
        </row>
        <row r="52">
          <cell r="A52" t="str">
            <v/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24</v>
          </cell>
        </row>
        <row r="53">
          <cell r="A53" t="str">
            <v/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24</v>
          </cell>
        </row>
        <row r="54">
          <cell r="A54" t="str">
            <v/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24</v>
          </cell>
        </row>
        <row r="55">
          <cell r="A55" t="str">
            <v/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24</v>
          </cell>
        </row>
        <row r="56">
          <cell r="A56" t="str">
            <v/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24</v>
          </cell>
        </row>
        <row r="57">
          <cell r="A57" t="str">
            <v/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24</v>
          </cell>
        </row>
        <row r="58">
          <cell r="A58" t="str">
            <v/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24</v>
          </cell>
        </row>
        <row r="59">
          <cell r="A59" t="str">
            <v/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24</v>
          </cell>
        </row>
        <row r="60">
          <cell r="A60" t="str">
            <v/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24</v>
          </cell>
        </row>
        <row r="61">
          <cell r="A61" t="str">
            <v/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24</v>
          </cell>
        </row>
        <row r="62">
          <cell r="A62" t="str">
            <v/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24</v>
          </cell>
        </row>
        <row r="63">
          <cell r="A63" t="str">
            <v/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24</v>
          </cell>
        </row>
        <row r="64">
          <cell r="A64" t="str">
            <v/>
          </cell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24</v>
          </cell>
        </row>
        <row r="65">
          <cell r="A65" t="str">
            <v/>
          </cell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24</v>
          </cell>
        </row>
        <row r="66">
          <cell r="A66" t="str">
            <v/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24</v>
          </cell>
        </row>
        <row r="67">
          <cell r="A67" t="str">
            <v/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24</v>
          </cell>
        </row>
        <row r="68">
          <cell r="A68" t="str">
            <v/>
          </cell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24</v>
          </cell>
        </row>
        <row r="69">
          <cell r="A69" t="str">
            <v/>
          </cell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24</v>
          </cell>
        </row>
        <row r="70">
          <cell r="A70" t="str">
            <v/>
          </cell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24</v>
          </cell>
        </row>
        <row r="71">
          <cell r="A71" t="str">
            <v/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24</v>
          </cell>
        </row>
        <row r="72">
          <cell r="A72" t="str">
            <v/>
          </cell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24</v>
          </cell>
        </row>
        <row r="73">
          <cell r="A73" t="str">
            <v/>
          </cell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24</v>
          </cell>
        </row>
        <row r="74">
          <cell r="A74" t="str">
            <v/>
          </cell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24</v>
          </cell>
        </row>
        <row r="75">
          <cell r="A75" t="str">
            <v/>
          </cell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24</v>
          </cell>
        </row>
        <row r="76">
          <cell r="A76" t="str">
            <v/>
          </cell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24</v>
          </cell>
        </row>
        <row r="77">
          <cell r="A77" t="str">
            <v/>
          </cell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24</v>
          </cell>
        </row>
        <row r="78">
          <cell r="A78" t="str">
            <v/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24</v>
          </cell>
        </row>
        <row r="79">
          <cell r="A79" t="str">
            <v/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24</v>
          </cell>
        </row>
        <row r="80">
          <cell r="A80" t="str">
            <v/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24</v>
          </cell>
        </row>
        <row r="81">
          <cell r="A81" t="str">
            <v/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24</v>
          </cell>
        </row>
        <row r="82">
          <cell r="A82" t="str">
            <v/>
          </cell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24</v>
          </cell>
        </row>
        <row r="83">
          <cell r="A83" t="str">
            <v/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24</v>
          </cell>
        </row>
        <row r="84">
          <cell r="A84" t="str">
            <v/>
          </cell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24</v>
          </cell>
        </row>
        <row r="85">
          <cell r="A85" t="str">
            <v/>
          </cell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24</v>
          </cell>
        </row>
        <row r="86">
          <cell r="A86" t="str">
            <v/>
          </cell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24</v>
          </cell>
        </row>
        <row r="87">
          <cell r="A87" t="str">
            <v/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24</v>
          </cell>
        </row>
        <row r="88">
          <cell r="A88" t="str">
            <v/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24</v>
          </cell>
        </row>
        <row r="89">
          <cell r="A89" t="str">
            <v/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24</v>
          </cell>
        </row>
        <row r="90">
          <cell r="A90" t="str">
            <v/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24</v>
          </cell>
        </row>
        <row r="91">
          <cell r="A91" t="str">
            <v/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24</v>
          </cell>
        </row>
        <row r="92">
          <cell r="A92" t="str">
            <v/>
          </cell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24</v>
          </cell>
        </row>
        <row r="93">
          <cell r="A93" t="str">
            <v/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24</v>
          </cell>
        </row>
        <row r="94">
          <cell r="A94" t="str">
            <v/>
          </cell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24</v>
          </cell>
        </row>
        <row r="95">
          <cell r="A95" t="str">
            <v/>
          </cell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24</v>
          </cell>
        </row>
        <row r="96">
          <cell r="A96" t="str">
            <v/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24</v>
          </cell>
        </row>
        <row r="97">
          <cell r="A97" t="str">
            <v/>
          </cell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24</v>
          </cell>
        </row>
        <row r="98">
          <cell r="A98" t="str">
            <v/>
          </cell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24</v>
          </cell>
        </row>
        <row r="99">
          <cell r="A99" t="str">
            <v/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24</v>
          </cell>
        </row>
        <row r="100">
          <cell r="A100" t="str">
            <v/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24</v>
          </cell>
        </row>
        <row r="101">
          <cell r="A101" t="str">
            <v/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24</v>
          </cell>
        </row>
        <row r="102">
          <cell r="A102" t="str">
            <v/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24</v>
          </cell>
        </row>
        <row r="103">
          <cell r="A103" t="str">
            <v/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24</v>
          </cell>
        </row>
      </sheetData>
      <sheetData sheetId="5" refreshError="1">
        <row r="5">
          <cell r="A5" t="str">
            <v/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24</v>
          </cell>
        </row>
        <row r="6">
          <cell r="A6" t="str">
            <v/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24</v>
          </cell>
        </row>
        <row r="7">
          <cell r="A7" t="str">
            <v/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24</v>
          </cell>
        </row>
        <row r="8">
          <cell r="A8" t="str">
            <v/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24</v>
          </cell>
        </row>
        <row r="9">
          <cell r="A9" t="str">
            <v/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24</v>
          </cell>
        </row>
        <row r="10">
          <cell r="A10" t="str">
            <v/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24</v>
          </cell>
        </row>
        <row r="11">
          <cell r="A11" t="str">
            <v/>
          </cell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24</v>
          </cell>
        </row>
        <row r="12">
          <cell r="A12" t="str">
            <v/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24</v>
          </cell>
        </row>
        <row r="13">
          <cell r="A13" t="str">
            <v/>
          </cell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24</v>
          </cell>
        </row>
        <row r="14">
          <cell r="A14" t="str">
            <v/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24</v>
          </cell>
        </row>
        <row r="15">
          <cell r="A15" t="str">
            <v/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24</v>
          </cell>
        </row>
        <row r="16">
          <cell r="A16" t="str">
            <v/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24</v>
          </cell>
        </row>
        <row r="17">
          <cell r="A17" t="str">
            <v/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24</v>
          </cell>
        </row>
        <row r="18">
          <cell r="A18" t="str">
            <v/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24</v>
          </cell>
        </row>
        <row r="19">
          <cell r="A19" t="str">
            <v/>
          </cell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24</v>
          </cell>
        </row>
        <row r="20">
          <cell r="A20" t="str">
            <v/>
          </cell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24</v>
          </cell>
        </row>
        <row r="21">
          <cell r="A21" t="str">
            <v/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24</v>
          </cell>
        </row>
        <row r="22">
          <cell r="A22" t="str">
            <v/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24</v>
          </cell>
        </row>
        <row r="23">
          <cell r="A23" t="str">
            <v/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24</v>
          </cell>
        </row>
        <row r="24">
          <cell r="A24" t="str">
            <v/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24</v>
          </cell>
        </row>
        <row r="25">
          <cell r="A25" t="str">
            <v/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24</v>
          </cell>
        </row>
        <row r="26">
          <cell r="A26" t="str">
            <v/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24</v>
          </cell>
        </row>
        <row r="27">
          <cell r="A27" t="str">
            <v/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24</v>
          </cell>
        </row>
        <row r="28">
          <cell r="A28" t="str">
            <v/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24</v>
          </cell>
        </row>
        <row r="29">
          <cell r="A29" t="str">
            <v/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24</v>
          </cell>
        </row>
        <row r="30">
          <cell r="A30" t="str">
            <v/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24</v>
          </cell>
        </row>
        <row r="31">
          <cell r="A31" t="str">
            <v/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24</v>
          </cell>
        </row>
        <row r="32">
          <cell r="A32" t="str">
            <v/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24</v>
          </cell>
        </row>
        <row r="33">
          <cell r="A33" t="str">
            <v/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24</v>
          </cell>
        </row>
        <row r="34">
          <cell r="A34" t="str">
            <v/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24</v>
          </cell>
        </row>
        <row r="35">
          <cell r="A35" t="str">
            <v/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24</v>
          </cell>
        </row>
        <row r="36">
          <cell r="A36" t="str">
            <v/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24</v>
          </cell>
        </row>
        <row r="37">
          <cell r="A37" t="str">
            <v/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24</v>
          </cell>
        </row>
        <row r="38">
          <cell r="A38" t="str">
            <v/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24</v>
          </cell>
        </row>
        <row r="39">
          <cell r="A39" t="str">
            <v/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24</v>
          </cell>
        </row>
        <row r="40">
          <cell r="A40" t="str">
            <v/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24</v>
          </cell>
        </row>
        <row r="41">
          <cell r="A41" t="str">
            <v/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24</v>
          </cell>
        </row>
        <row r="42">
          <cell r="A42" t="str">
            <v/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24</v>
          </cell>
        </row>
        <row r="43">
          <cell r="A43" t="str">
            <v/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24</v>
          </cell>
        </row>
        <row r="44">
          <cell r="A44" t="str">
            <v/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24</v>
          </cell>
        </row>
        <row r="45">
          <cell r="A45" t="str">
            <v/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24</v>
          </cell>
        </row>
        <row r="46">
          <cell r="A46" t="str">
            <v/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24</v>
          </cell>
        </row>
        <row r="47">
          <cell r="A47" t="str">
            <v/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24</v>
          </cell>
        </row>
        <row r="48">
          <cell r="A48" t="str">
            <v/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24</v>
          </cell>
        </row>
        <row r="49">
          <cell r="A49" t="str">
            <v/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24</v>
          </cell>
        </row>
        <row r="50">
          <cell r="A50" t="str">
            <v/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24</v>
          </cell>
        </row>
        <row r="51">
          <cell r="A51" t="str">
            <v/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24</v>
          </cell>
        </row>
        <row r="52">
          <cell r="A52" t="str">
            <v/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24</v>
          </cell>
        </row>
        <row r="53">
          <cell r="A53" t="str">
            <v/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24</v>
          </cell>
        </row>
        <row r="54">
          <cell r="A54" t="str">
            <v/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24</v>
          </cell>
        </row>
        <row r="55">
          <cell r="A55" t="str">
            <v/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24</v>
          </cell>
        </row>
        <row r="56">
          <cell r="A56" t="str">
            <v/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24</v>
          </cell>
        </row>
        <row r="57">
          <cell r="A57" t="str">
            <v/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24</v>
          </cell>
        </row>
        <row r="58">
          <cell r="A58" t="str">
            <v/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24</v>
          </cell>
        </row>
        <row r="59">
          <cell r="A59" t="str">
            <v/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24</v>
          </cell>
        </row>
        <row r="60">
          <cell r="A60" t="str">
            <v/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24</v>
          </cell>
        </row>
        <row r="61">
          <cell r="A61" t="str">
            <v/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24</v>
          </cell>
        </row>
        <row r="62">
          <cell r="A62" t="str">
            <v/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24</v>
          </cell>
        </row>
        <row r="63">
          <cell r="A63" t="str">
            <v/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24</v>
          </cell>
        </row>
        <row r="64">
          <cell r="A64" t="str">
            <v/>
          </cell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24</v>
          </cell>
        </row>
        <row r="65">
          <cell r="A65" t="str">
            <v/>
          </cell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24</v>
          </cell>
        </row>
        <row r="66">
          <cell r="A66" t="str">
            <v/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24</v>
          </cell>
        </row>
        <row r="67">
          <cell r="A67" t="str">
            <v/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24</v>
          </cell>
        </row>
        <row r="68">
          <cell r="A68" t="str">
            <v/>
          </cell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24</v>
          </cell>
        </row>
        <row r="69">
          <cell r="A69" t="str">
            <v/>
          </cell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24</v>
          </cell>
        </row>
        <row r="70">
          <cell r="A70" t="str">
            <v/>
          </cell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24</v>
          </cell>
        </row>
        <row r="71">
          <cell r="A71" t="str">
            <v/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24</v>
          </cell>
        </row>
        <row r="72">
          <cell r="A72" t="str">
            <v/>
          </cell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24</v>
          </cell>
        </row>
        <row r="73">
          <cell r="A73" t="str">
            <v/>
          </cell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24</v>
          </cell>
        </row>
        <row r="74">
          <cell r="A74" t="str">
            <v/>
          </cell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24</v>
          </cell>
        </row>
        <row r="75">
          <cell r="A75" t="str">
            <v/>
          </cell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24</v>
          </cell>
        </row>
        <row r="76">
          <cell r="A76" t="str">
            <v/>
          </cell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24</v>
          </cell>
        </row>
        <row r="77">
          <cell r="A77" t="str">
            <v/>
          </cell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24</v>
          </cell>
        </row>
        <row r="78">
          <cell r="A78" t="str">
            <v/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24</v>
          </cell>
        </row>
        <row r="79">
          <cell r="A79" t="str">
            <v/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24</v>
          </cell>
        </row>
        <row r="80">
          <cell r="A80" t="str">
            <v/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24</v>
          </cell>
        </row>
        <row r="81">
          <cell r="A81" t="str">
            <v/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24</v>
          </cell>
        </row>
        <row r="82">
          <cell r="A82" t="str">
            <v/>
          </cell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24</v>
          </cell>
        </row>
        <row r="83">
          <cell r="A83" t="str">
            <v/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24</v>
          </cell>
        </row>
        <row r="84">
          <cell r="A84" t="str">
            <v/>
          </cell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24</v>
          </cell>
        </row>
        <row r="85">
          <cell r="A85" t="str">
            <v/>
          </cell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24</v>
          </cell>
        </row>
        <row r="86">
          <cell r="A86" t="str">
            <v/>
          </cell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24</v>
          </cell>
        </row>
        <row r="87">
          <cell r="A87" t="str">
            <v/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24</v>
          </cell>
        </row>
        <row r="88">
          <cell r="A88" t="str">
            <v/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24</v>
          </cell>
        </row>
        <row r="89">
          <cell r="A89" t="str">
            <v/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24</v>
          </cell>
        </row>
        <row r="90">
          <cell r="A90" t="str">
            <v/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24</v>
          </cell>
        </row>
        <row r="91">
          <cell r="A91" t="str">
            <v/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24</v>
          </cell>
        </row>
        <row r="92">
          <cell r="A92" t="str">
            <v/>
          </cell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24</v>
          </cell>
        </row>
        <row r="93">
          <cell r="A93" t="str">
            <v/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24</v>
          </cell>
        </row>
        <row r="94">
          <cell r="A94" t="str">
            <v/>
          </cell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24</v>
          </cell>
        </row>
        <row r="95">
          <cell r="A95" t="str">
            <v/>
          </cell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24</v>
          </cell>
        </row>
        <row r="96">
          <cell r="A96" t="str">
            <v/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24</v>
          </cell>
        </row>
        <row r="97">
          <cell r="A97" t="str">
            <v/>
          </cell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24</v>
          </cell>
        </row>
        <row r="98">
          <cell r="A98" t="str">
            <v/>
          </cell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24</v>
          </cell>
        </row>
        <row r="99">
          <cell r="A99" t="str">
            <v/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24</v>
          </cell>
        </row>
        <row r="100">
          <cell r="A100" t="str">
            <v/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24</v>
          </cell>
        </row>
        <row r="101">
          <cell r="A101" t="str">
            <v/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24</v>
          </cell>
        </row>
        <row r="102">
          <cell r="A102" t="str">
            <v/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24</v>
          </cell>
        </row>
        <row r="103">
          <cell r="A103" t="str">
            <v/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24</v>
          </cell>
        </row>
      </sheetData>
      <sheetData sheetId="6" refreshError="1">
        <row r="5">
          <cell r="A5" t="str">
            <v/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24</v>
          </cell>
        </row>
        <row r="6">
          <cell r="A6" t="str">
            <v/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24</v>
          </cell>
        </row>
        <row r="7">
          <cell r="A7" t="str">
            <v/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24</v>
          </cell>
        </row>
        <row r="8">
          <cell r="A8" t="str">
            <v/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24</v>
          </cell>
        </row>
        <row r="9">
          <cell r="A9" t="str">
            <v/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24</v>
          </cell>
        </row>
        <row r="10">
          <cell r="A10" t="str">
            <v/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24</v>
          </cell>
        </row>
        <row r="11">
          <cell r="A11" t="str">
            <v/>
          </cell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24</v>
          </cell>
        </row>
        <row r="12">
          <cell r="A12" t="str">
            <v/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24</v>
          </cell>
        </row>
        <row r="13">
          <cell r="A13" t="str">
            <v/>
          </cell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24</v>
          </cell>
        </row>
        <row r="14">
          <cell r="A14" t="str">
            <v/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24</v>
          </cell>
        </row>
        <row r="15">
          <cell r="A15" t="str">
            <v/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24</v>
          </cell>
        </row>
        <row r="16">
          <cell r="A16" t="str">
            <v/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24</v>
          </cell>
        </row>
        <row r="17">
          <cell r="A17" t="str">
            <v/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24</v>
          </cell>
        </row>
        <row r="18">
          <cell r="A18" t="str">
            <v/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24</v>
          </cell>
        </row>
        <row r="19">
          <cell r="A19" t="str">
            <v/>
          </cell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24</v>
          </cell>
        </row>
        <row r="20">
          <cell r="A20" t="str">
            <v/>
          </cell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24</v>
          </cell>
        </row>
        <row r="21">
          <cell r="A21" t="str">
            <v/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24</v>
          </cell>
        </row>
        <row r="22">
          <cell r="A22" t="str">
            <v/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24</v>
          </cell>
        </row>
        <row r="23">
          <cell r="A23" t="str">
            <v/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24</v>
          </cell>
        </row>
        <row r="24">
          <cell r="A24" t="str">
            <v/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24</v>
          </cell>
        </row>
        <row r="25">
          <cell r="A25" t="str">
            <v/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24</v>
          </cell>
        </row>
        <row r="26">
          <cell r="A26" t="str">
            <v/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24</v>
          </cell>
        </row>
        <row r="27">
          <cell r="A27" t="str">
            <v/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24</v>
          </cell>
        </row>
        <row r="28">
          <cell r="A28" t="str">
            <v/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24</v>
          </cell>
        </row>
        <row r="29">
          <cell r="A29" t="str">
            <v/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24</v>
          </cell>
        </row>
        <row r="30">
          <cell r="A30" t="str">
            <v/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24</v>
          </cell>
        </row>
        <row r="31">
          <cell r="A31" t="str">
            <v/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24</v>
          </cell>
        </row>
        <row r="32">
          <cell r="A32" t="str">
            <v/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24</v>
          </cell>
        </row>
        <row r="33">
          <cell r="A33" t="str">
            <v/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24</v>
          </cell>
        </row>
        <row r="34">
          <cell r="A34" t="str">
            <v/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24</v>
          </cell>
        </row>
        <row r="35">
          <cell r="A35" t="str">
            <v/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24</v>
          </cell>
        </row>
        <row r="36">
          <cell r="A36" t="str">
            <v/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24</v>
          </cell>
        </row>
        <row r="37">
          <cell r="A37" t="str">
            <v/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24</v>
          </cell>
        </row>
        <row r="38">
          <cell r="A38" t="str">
            <v/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24</v>
          </cell>
        </row>
        <row r="39">
          <cell r="A39" t="str">
            <v/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24</v>
          </cell>
        </row>
        <row r="40">
          <cell r="A40" t="str">
            <v/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24</v>
          </cell>
        </row>
        <row r="41">
          <cell r="A41" t="str">
            <v/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24</v>
          </cell>
        </row>
        <row r="42">
          <cell r="A42" t="str">
            <v/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24</v>
          </cell>
        </row>
        <row r="43">
          <cell r="A43" t="str">
            <v/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24</v>
          </cell>
        </row>
        <row r="44">
          <cell r="A44" t="str">
            <v/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24</v>
          </cell>
        </row>
        <row r="45">
          <cell r="A45" t="str">
            <v/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24</v>
          </cell>
        </row>
        <row r="46">
          <cell r="A46" t="str">
            <v/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24</v>
          </cell>
        </row>
        <row r="47">
          <cell r="A47" t="str">
            <v/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24</v>
          </cell>
        </row>
        <row r="48">
          <cell r="A48" t="str">
            <v/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24</v>
          </cell>
        </row>
        <row r="49">
          <cell r="A49" t="str">
            <v/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24</v>
          </cell>
        </row>
        <row r="50">
          <cell r="A50" t="str">
            <v/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24</v>
          </cell>
        </row>
        <row r="51">
          <cell r="A51" t="str">
            <v/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24</v>
          </cell>
        </row>
        <row r="52">
          <cell r="A52" t="str">
            <v/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24</v>
          </cell>
        </row>
        <row r="53">
          <cell r="A53" t="str">
            <v/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24</v>
          </cell>
        </row>
        <row r="54">
          <cell r="A54" t="str">
            <v/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24</v>
          </cell>
        </row>
        <row r="55">
          <cell r="A55" t="str">
            <v/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24</v>
          </cell>
        </row>
        <row r="56">
          <cell r="A56" t="str">
            <v/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24</v>
          </cell>
        </row>
        <row r="57">
          <cell r="A57" t="str">
            <v/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24</v>
          </cell>
        </row>
        <row r="58">
          <cell r="A58" t="str">
            <v/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24</v>
          </cell>
        </row>
        <row r="59">
          <cell r="A59" t="str">
            <v/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24</v>
          </cell>
        </row>
        <row r="60">
          <cell r="A60" t="str">
            <v/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24</v>
          </cell>
        </row>
        <row r="61">
          <cell r="A61" t="str">
            <v/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24</v>
          </cell>
        </row>
        <row r="62">
          <cell r="A62" t="str">
            <v/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24</v>
          </cell>
        </row>
        <row r="63">
          <cell r="A63" t="str">
            <v/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24</v>
          </cell>
        </row>
        <row r="64">
          <cell r="A64" t="str">
            <v/>
          </cell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24</v>
          </cell>
        </row>
        <row r="65">
          <cell r="A65" t="str">
            <v/>
          </cell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24</v>
          </cell>
        </row>
        <row r="66">
          <cell r="A66" t="str">
            <v/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24</v>
          </cell>
        </row>
        <row r="67">
          <cell r="A67" t="str">
            <v/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24</v>
          </cell>
        </row>
        <row r="68">
          <cell r="A68" t="str">
            <v/>
          </cell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24</v>
          </cell>
        </row>
        <row r="69">
          <cell r="A69" t="str">
            <v/>
          </cell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24</v>
          </cell>
        </row>
        <row r="70">
          <cell r="A70" t="str">
            <v/>
          </cell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24</v>
          </cell>
        </row>
        <row r="71">
          <cell r="A71" t="str">
            <v/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24</v>
          </cell>
        </row>
        <row r="72">
          <cell r="A72" t="str">
            <v/>
          </cell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24</v>
          </cell>
        </row>
        <row r="73">
          <cell r="A73" t="str">
            <v/>
          </cell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24</v>
          </cell>
        </row>
        <row r="74">
          <cell r="A74" t="str">
            <v/>
          </cell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24</v>
          </cell>
        </row>
        <row r="75">
          <cell r="A75" t="str">
            <v/>
          </cell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24</v>
          </cell>
        </row>
        <row r="76">
          <cell r="A76" t="str">
            <v/>
          </cell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24</v>
          </cell>
        </row>
        <row r="77">
          <cell r="A77" t="str">
            <v/>
          </cell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24</v>
          </cell>
        </row>
        <row r="78">
          <cell r="A78" t="str">
            <v/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24</v>
          </cell>
        </row>
        <row r="79">
          <cell r="A79" t="str">
            <v/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24</v>
          </cell>
        </row>
        <row r="80">
          <cell r="A80" t="str">
            <v/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24</v>
          </cell>
        </row>
        <row r="81">
          <cell r="A81" t="str">
            <v/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24</v>
          </cell>
        </row>
        <row r="82">
          <cell r="A82" t="str">
            <v/>
          </cell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24</v>
          </cell>
        </row>
        <row r="83">
          <cell r="A83" t="str">
            <v/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24</v>
          </cell>
        </row>
        <row r="84">
          <cell r="A84" t="str">
            <v/>
          </cell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24</v>
          </cell>
        </row>
        <row r="85">
          <cell r="A85" t="str">
            <v/>
          </cell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24</v>
          </cell>
        </row>
        <row r="86">
          <cell r="A86" t="str">
            <v/>
          </cell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24</v>
          </cell>
        </row>
        <row r="87">
          <cell r="A87" t="str">
            <v/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24</v>
          </cell>
        </row>
        <row r="88">
          <cell r="A88" t="str">
            <v/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24</v>
          </cell>
        </row>
        <row r="89">
          <cell r="A89" t="str">
            <v/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24</v>
          </cell>
        </row>
        <row r="90">
          <cell r="A90" t="str">
            <v/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24</v>
          </cell>
        </row>
        <row r="91">
          <cell r="A91" t="str">
            <v/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24</v>
          </cell>
        </row>
        <row r="92">
          <cell r="A92" t="str">
            <v/>
          </cell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24</v>
          </cell>
        </row>
        <row r="93">
          <cell r="A93" t="str">
            <v/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24</v>
          </cell>
        </row>
        <row r="94">
          <cell r="A94" t="str">
            <v/>
          </cell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24</v>
          </cell>
        </row>
        <row r="95">
          <cell r="A95" t="str">
            <v/>
          </cell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24</v>
          </cell>
        </row>
        <row r="96">
          <cell r="A96" t="str">
            <v/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24</v>
          </cell>
        </row>
        <row r="97">
          <cell r="A97" t="str">
            <v/>
          </cell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24</v>
          </cell>
        </row>
        <row r="98">
          <cell r="A98" t="str">
            <v/>
          </cell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24</v>
          </cell>
        </row>
        <row r="99">
          <cell r="A99" t="str">
            <v/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24</v>
          </cell>
        </row>
        <row r="100">
          <cell r="A100" t="str">
            <v/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24</v>
          </cell>
        </row>
        <row r="101">
          <cell r="A101" t="str">
            <v/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24</v>
          </cell>
        </row>
        <row r="102">
          <cell r="A102" t="str">
            <v/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24</v>
          </cell>
        </row>
        <row r="103">
          <cell r="A103" t="str">
            <v/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24</v>
          </cell>
        </row>
      </sheetData>
      <sheetData sheetId="7" refreshError="1">
        <row r="5">
          <cell r="A5" t="str">
            <v/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24</v>
          </cell>
        </row>
        <row r="6">
          <cell r="A6" t="str">
            <v/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24</v>
          </cell>
        </row>
        <row r="7">
          <cell r="A7" t="str">
            <v/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24</v>
          </cell>
        </row>
        <row r="8">
          <cell r="A8" t="str">
            <v/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24</v>
          </cell>
        </row>
        <row r="9">
          <cell r="A9" t="str">
            <v/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24</v>
          </cell>
        </row>
        <row r="10">
          <cell r="A10" t="str">
            <v/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24</v>
          </cell>
        </row>
        <row r="11">
          <cell r="A11" t="str">
            <v/>
          </cell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24</v>
          </cell>
        </row>
        <row r="12">
          <cell r="A12" t="str">
            <v/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24</v>
          </cell>
        </row>
        <row r="13">
          <cell r="A13" t="str">
            <v/>
          </cell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24</v>
          </cell>
        </row>
        <row r="14">
          <cell r="A14" t="str">
            <v/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24</v>
          </cell>
        </row>
        <row r="15">
          <cell r="A15" t="str">
            <v/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24</v>
          </cell>
        </row>
        <row r="16">
          <cell r="A16" t="str">
            <v/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24</v>
          </cell>
        </row>
        <row r="17">
          <cell r="A17" t="str">
            <v/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24</v>
          </cell>
        </row>
        <row r="18">
          <cell r="A18" t="str">
            <v/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24</v>
          </cell>
        </row>
        <row r="19">
          <cell r="A19" t="str">
            <v/>
          </cell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24</v>
          </cell>
        </row>
        <row r="20">
          <cell r="A20" t="str">
            <v/>
          </cell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24</v>
          </cell>
        </row>
        <row r="21">
          <cell r="A21" t="str">
            <v/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24</v>
          </cell>
        </row>
        <row r="22">
          <cell r="A22" t="str">
            <v/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24</v>
          </cell>
        </row>
        <row r="23">
          <cell r="A23" t="str">
            <v/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24</v>
          </cell>
        </row>
        <row r="24">
          <cell r="A24" t="str">
            <v/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24</v>
          </cell>
        </row>
        <row r="25">
          <cell r="A25" t="str">
            <v/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24</v>
          </cell>
        </row>
        <row r="26">
          <cell r="A26" t="str">
            <v/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24</v>
          </cell>
        </row>
        <row r="27">
          <cell r="A27" t="str">
            <v/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24</v>
          </cell>
        </row>
        <row r="28">
          <cell r="A28" t="str">
            <v/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24</v>
          </cell>
        </row>
        <row r="29">
          <cell r="A29" t="str">
            <v/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24</v>
          </cell>
        </row>
        <row r="30">
          <cell r="A30" t="str">
            <v/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24</v>
          </cell>
        </row>
        <row r="31">
          <cell r="A31" t="str">
            <v/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24</v>
          </cell>
        </row>
        <row r="32">
          <cell r="A32" t="str">
            <v/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24</v>
          </cell>
        </row>
        <row r="33">
          <cell r="A33" t="str">
            <v/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24</v>
          </cell>
        </row>
        <row r="34">
          <cell r="A34" t="str">
            <v/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24</v>
          </cell>
        </row>
        <row r="35">
          <cell r="A35" t="str">
            <v/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24</v>
          </cell>
        </row>
        <row r="36">
          <cell r="A36" t="str">
            <v/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24</v>
          </cell>
        </row>
        <row r="37">
          <cell r="A37" t="str">
            <v/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24</v>
          </cell>
        </row>
        <row r="38">
          <cell r="A38" t="str">
            <v/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24</v>
          </cell>
        </row>
        <row r="39">
          <cell r="A39" t="str">
            <v/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24</v>
          </cell>
        </row>
        <row r="40">
          <cell r="A40" t="str">
            <v/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24</v>
          </cell>
        </row>
        <row r="41">
          <cell r="A41" t="str">
            <v/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24</v>
          </cell>
        </row>
        <row r="42">
          <cell r="A42" t="str">
            <v/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24</v>
          </cell>
        </row>
        <row r="43">
          <cell r="A43" t="str">
            <v/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24</v>
          </cell>
        </row>
        <row r="44">
          <cell r="A44" t="str">
            <v/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24</v>
          </cell>
        </row>
        <row r="45">
          <cell r="A45" t="str">
            <v/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24</v>
          </cell>
        </row>
        <row r="46">
          <cell r="A46" t="str">
            <v/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24</v>
          </cell>
        </row>
        <row r="47">
          <cell r="A47" t="str">
            <v/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24</v>
          </cell>
        </row>
        <row r="48">
          <cell r="A48" t="str">
            <v/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24</v>
          </cell>
        </row>
        <row r="49">
          <cell r="A49" t="str">
            <v/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24</v>
          </cell>
        </row>
        <row r="50">
          <cell r="A50" t="str">
            <v/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24</v>
          </cell>
        </row>
        <row r="51">
          <cell r="A51" t="str">
            <v/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24</v>
          </cell>
        </row>
        <row r="52">
          <cell r="A52" t="str">
            <v/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24</v>
          </cell>
        </row>
        <row r="53">
          <cell r="A53" t="str">
            <v/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24</v>
          </cell>
        </row>
        <row r="54">
          <cell r="A54" t="str">
            <v/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24</v>
          </cell>
        </row>
        <row r="55">
          <cell r="A55" t="str">
            <v/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24</v>
          </cell>
        </row>
        <row r="56">
          <cell r="A56" t="str">
            <v/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24</v>
          </cell>
        </row>
        <row r="57">
          <cell r="A57" t="str">
            <v/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24</v>
          </cell>
        </row>
        <row r="58">
          <cell r="A58" t="str">
            <v/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24</v>
          </cell>
        </row>
        <row r="59">
          <cell r="A59" t="str">
            <v/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24</v>
          </cell>
        </row>
        <row r="60">
          <cell r="A60" t="str">
            <v/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24</v>
          </cell>
        </row>
        <row r="61">
          <cell r="A61" t="str">
            <v/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24</v>
          </cell>
        </row>
        <row r="62">
          <cell r="A62" t="str">
            <v/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24</v>
          </cell>
        </row>
        <row r="63">
          <cell r="A63" t="str">
            <v/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24</v>
          </cell>
        </row>
        <row r="64">
          <cell r="A64" t="str">
            <v/>
          </cell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24</v>
          </cell>
        </row>
        <row r="65">
          <cell r="A65" t="str">
            <v/>
          </cell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24</v>
          </cell>
        </row>
        <row r="66">
          <cell r="A66" t="str">
            <v/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24</v>
          </cell>
        </row>
        <row r="67">
          <cell r="A67" t="str">
            <v/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24</v>
          </cell>
        </row>
        <row r="68">
          <cell r="A68" t="str">
            <v/>
          </cell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24</v>
          </cell>
        </row>
        <row r="69">
          <cell r="A69" t="str">
            <v/>
          </cell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24</v>
          </cell>
        </row>
        <row r="70">
          <cell r="A70" t="str">
            <v/>
          </cell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24</v>
          </cell>
        </row>
        <row r="71">
          <cell r="A71" t="str">
            <v/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24</v>
          </cell>
        </row>
        <row r="72">
          <cell r="A72" t="str">
            <v/>
          </cell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24</v>
          </cell>
        </row>
        <row r="73">
          <cell r="A73" t="str">
            <v/>
          </cell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24</v>
          </cell>
        </row>
        <row r="74">
          <cell r="A74" t="str">
            <v/>
          </cell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24</v>
          </cell>
        </row>
        <row r="75">
          <cell r="A75" t="str">
            <v/>
          </cell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24</v>
          </cell>
        </row>
        <row r="76">
          <cell r="A76" t="str">
            <v/>
          </cell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24</v>
          </cell>
        </row>
        <row r="77">
          <cell r="A77" t="str">
            <v/>
          </cell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24</v>
          </cell>
        </row>
        <row r="78">
          <cell r="A78" t="str">
            <v/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24</v>
          </cell>
        </row>
        <row r="79">
          <cell r="A79" t="str">
            <v/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24</v>
          </cell>
        </row>
        <row r="80">
          <cell r="A80" t="str">
            <v/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24</v>
          </cell>
        </row>
        <row r="81">
          <cell r="A81" t="str">
            <v/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24</v>
          </cell>
        </row>
        <row r="82">
          <cell r="A82" t="str">
            <v/>
          </cell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24</v>
          </cell>
        </row>
        <row r="83">
          <cell r="A83" t="str">
            <v/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24</v>
          </cell>
        </row>
        <row r="84">
          <cell r="A84" t="str">
            <v/>
          </cell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24</v>
          </cell>
        </row>
        <row r="85">
          <cell r="A85" t="str">
            <v/>
          </cell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24</v>
          </cell>
        </row>
        <row r="86">
          <cell r="A86" t="str">
            <v/>
          </cell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24</v>
          </cell>
        </row>
        <row r="87">
          <cell r="A87" t="str">
            <v/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24</v>
          </cell>
        </row>
        <row r="88">
          <cell r="A88" t="str">
            <v/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24</v>
          </cell>
        </row>
        <row r="89">
          <cell r="A89" t="str">
            <v/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24</v>
          </cell>
        </row>
        <row r="90">
          <cell r="A90" t="str">
            <v/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24</v>
          </cell>
        </row>
        <row r="91">
          <cell r="A91" t="str">
            <v/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24</v>
          </cell>
        </row>
        <row r="92">
          <cell r="A92" t="str">
            <v/>
          </cell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24</v>
          </cell>
        </row>
        <row r="93">
          <cell r="A93" t="str">
            <v/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24</v>
          </cell>
        </row>
        <row r="94">
          <cell r="A94" t="str">
            <v/>
          </cell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24</v>
          </cell>
        </row>
        <row r="95">
          <cell r="A95" t="str">
            <v/>
          </cell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24</v>
          </cell>
        </row>
        <row r="96">
          <cell r="A96" t="str">
            <v/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24</v>
          </cell>
        </row>
        <row r="97">
          <cell r="A97" t="str">
            <v/>
          </cell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24</v>
          </cell>
        </row>
        <row r="98">
          <cell r="A98" t="str">
            <v/>
          </cell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24</v>
          </cell>
        </row>
        <row r="99">
          <cell r="A99" t="str">
            <v/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24</v>
          </cell>
        </row>
        <row r="100">
          <cell r="A100" t="str">
            <v/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24</v>
          </cell>
        </row>
        <row r="101">
          <cell r="A101" t="str">
            <v/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24</v>
          </cell>
        </row>
        <row r="102">
          <cell r="A102" t="str">
            <v/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24</v>
          </cell>
        </row>
        <row r="103">
          <cell r="A103" t="str">
            <v/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okan-Prijave"/>
      <sheetName val="Klokan 2022 - Prijave"/>
    </sheetNames>
    <sheetDataSet>
      <sheetData sheetId="0">
        <row r="2">
          <cell r="A2">
            <v>1</v>
          </cell>
          <cell r="B2" t="str">
            <v>OSNOVNA ŠKOLA VLADIMIRA NAZORA</v>
          </cell>
          <cell r="C2" t="str">
            <v>STARO PETROVO SELO</v>
          </cell>
        </row>
        <row r="3">
          <cell r="A3">
            <v>2</v>
          </cell>
          <cell r="B3" t="str">
            <v>OŠ IVANA BRLIĆ-MAŽURANIĆ ROKOVCI-ANDRIJAŠEVCI</v>
          </cell>
          <cell r="C3" t="str">
            <v>ANDRIJAŠEVCI</v>
          </cell>
        </row>
        <row r="4">
          <cell r="A4">
            <v>3</v>
          </cell>
          <cell r="B4" t="str">
            <v>OSNOVNA ŠKOLA ANTUNOVAC</v>
          </cell>
          <cell r="C4" t="str">
            <v>ANTUNOVAC</v>
          </cell>
        </row>
        <row r="5">
          <cell r="A5">
            <v>5</v>
          </cell>
          <cell r="B5" t="str">
            <v>OSNOVNA ŠKOLA MIJAT STOJANOVIĆ</v>
          </cell>
          <cell r="C5" t="str">
            <v>BABINA GREDA</v>
          </cell>
        </row>
        <row r="6">
          <cell r="A6">
            <v>6</v>
          </cell>
          <cell r="B6" t="str">
            <v>OSNOVNA ŠKOLA MLJET</v>
          </cell>
          <cell r="C6" t="str">
            <v>BABINO POLJE</v>
          </cell>
        </row>
        <row r="7">
          <cell r="A7">
            <v>7</v>
          </cell>
          <cell r="B7" t="str">
            <v>OSNOVNA ŠKOLA BAKAR</v>
          </cell>
          <cell r="C7" t="str">
            <v>BAKAR</v>
          </cell>
        </row>
        <row r="8">
          <cell r="A8">
            <v>8</v>
          </cell>
          <cell r="B8" t="str">
            <v>OSNOVNA ŠKOLA BANOVA JARUGA</v>
          </cell>
          <cell r="C8" t="str">
            <v>BANOVA JARUGA</v>
          </cell>
        </row>
        <row r="9">
          <cell r="A9">
            <v>9</v>
          </cell>
          <cell r="B9" t="str">
            <v>OSNOVNA ŠKOLA JURE FILIPOVIĆA</v>
          </cell>
          <cell r="C9" t="str">
            <v>BARBAN</v>
          </cell>
        </row>
        <row r="10">
          <cell r="A10">
            <v>10</v>
          </cell>
          <cell r="B10" t="str">
            <v>OSNOVNA ŠKOLA BARILOVIĆ</v>
          </cell>
          <cell r="C10" t="str">
            <v>BARILOVIĆ</v>
          </cell>
        </row>
        <row r="11">
          <cell r="A11">
            <v>15</v>
          </cell>
          <cell r="B11" t="str">
            <v>OŠ STJEPANA RADIĆA</v>
          </cell>
          <cell r="C11" t="str">
            <v>BEDEKOVČINA</v>
          </cell>
        </row>
        <row r="12">
          <cell r="A12">
            <v>17</v>
          </cell>
          <cell r="B12" t="str">
            <v>OSNOVNA ŠKOLA FRANJE SERTA</v>
          </cell>
          <cell r="C12" t="str">
            <v>BEDNJA</v>
          </cell>
        </row>
        <row r="13">
          <cell r="A13">
            <v>18</v>
          </cell>
          <cell r="B13" t="str">
            <v xml:space="preserve">OSNOVNA ŠKOLA BELEC  </v>
          </cell>
          <cell r="C13" t="str">
            <v>BELEC</v>
          </cell>
        </row>
        <row r="14">
          <cell r="A14">
            <v>19</v>
          </cell>
          <cell r="B14" t="str">
            <v>OSNOVNA ŠKOLA DR.FRANJO TUĐMAN</v>
          </cell>
          <cell r="C14" t="str">
            <v>BELI MANASTIR</v>
          </cell>
        </row>
        <row r="15">
          <cell r="A15">
            <v>21</v>
          </cell>
          <cell r="B15" t="str">
            <v>OSNOVNA ŠKOLA BELICA</v>
          </cell>
          <cell r="C15" t="str">
            <v>BELICA</v>
          </cell>
        </row>
        <row r="16">
          <cell r="A16">
            <v>22</v>
          </cell>
          <cell r="B16" t="str">
            <v>OSNOVNA ŠKOLA IVANA KUKULJEVIĆA</v>
          </cell>
          <cell r="C16" t="str">
            <v>BELIŠĆE</v>
          </cell>
        </row>
        <row r="17">
          <cell r="A17">
            <v>24</v>
          </cell>
          <cell r="B17" t="str">
            <v>OSNOVNA ŠKOLA "IVAN GORAN KOVAČIĆ", LIŠANE OSTROVIČKE</v>
          </cell>
          <cell r="C17" t="str">
            <v>BENKOVAC</v>
          </cell>
        </row>
        <row r="18">
          <cell r="A18">
            <v>26</v>
          </cell>
          <cell r="B18" t="str">
            <v>OSNOVNA ŠKOLA STJEPANA RADIĆA BIBINJE</v>
          </cell>
          <cell r="C18" t="str">
            <v>BIBINJE</v>
          </cell>
        </row>
        <row r="19">
          <cell r="A19">
            <v>27</v>
          </cell>
          <cell r="B19" t="str">
            <v>OSNOVNA ŠKOLA BIJELO BRDO</v>
          </cell>
          <cell r="C19" t="str">
            <v>BIJELO BRDO</v>
          </cell>
        </row>
        <row r="20">
          <cell r="A20">
            <v>28</v>
          </cell>
          <cell r="B20" t="str">
            <v>OSNOVNA ŠKOLA BILJE</v>
          </cell>
          <cell r="C20" t="str">
            <v>BILJE</v>
          </cell>
        </row>
        <row r="21">
          <cell r="A21">
            <v>29</v>
          </cell>
          <cell r="B21" t="str">
            <v>OSNOVNA ŠKOLA BIOGRAD</v>
          </cell>
          <cell r="C21" t="str">
            <v>BIOGRAD NA MORU</v>
          </cell>
        </row>
        <row r="22">
          <cell r="A22">
            <v>30</v>
          </cell>
          <cell r="B22" t="str">
            <v>OSNOVNA ŠKOLA BISAG</v>
          </cell>
          <cell r="C22" t="str">
            <v>BISAG</v>
          </cell>
        </row>
        <row r="23">
          <cell r="A23">
            <v>31</v>
          </cell>
          <cell r="B23" t="str">
            <v>OSNOVNA ŠKOLA BRATOLJUBA KLAIĆA</v>
          </cell>
          <cell r="C23" t="str">
            <v>BIZOVAC</v>
          </cell>
        </row>
        <row r="24">
          <cell r="A24">
            <v>34</v>
          </cell>
          <cell r="B24" t="str">
            <v>II. OSNOVNA ŠKOLA BJELOVAR</v>
          </cell>
          <cell r="C24" t="str">
            <v>BJELOVAR</v>
          </cell>
        </row>
        <row r="25">
          <cell r="A25">
            <v>36</v>
          </cell>
          <cell r="B25" t="str">
            <v>IV. OSNOVNA ŠKOLA BJELOVAR</v>
          </cell>
          <cell r="C25" t="str">
            <v>BJELOVAR</v>
          </cell>
        </row>
        <row r="26">
          <cell r="A26">
            <v>40</v>
          </cell>
          <cell r="B26" t="str">
            <v>OSNOVNA ŠKOLA BOL</v>
          </cell>
          <cell r="C26" t="str">
            <v>BOL</v>
          </cell>
        </row>
        <row r="27">
          <cell r="A27">
            <v>41</v>
          </cell>
          <cell r="B27" t="str">
            <v>OSNOVNA ŠKOLA BOROVO</v>
          </cell>
          <cell r="C27" t="str">
            <v>BOROVO</v>
          </cell>
        </row>
        <row r="28">
          <cell r="A28">
            <v>43</v>
          </cell>
          <cell r="B28" t="str">
            <v>OSNOVNA ŠKOLA MILANA LANGA</v>
          </cell>
          <cell r="C28" t="str">
            <v>BREGANA</v>
          </cell>
        </row>
        <row r="29">
          <cell r="A29">
            <v>44</v>
          </cell>
          <cell r="B29" t="str">
            <v>OSNOVNA ŠKOLA DR. FRANJE TUĐMANA</v>
          </cell>
          <cell r="C29" t="str">
            <v>BRELA</v>
          </cell>
        </row>
        <row r="30">
          <cell r="A30">
            <v>45</v>
          </cell>
          <cell r="B30" t="str">
            <v>OSNOVNA ŠKOLA DRAGUTINA LERMANA</v>
          </cell>
          <cell r="C30" t="str">
            <v>BRESTOVAC</v>
          </cell>
        </row>
        <row r="31">
          <cell r="A31">
            <v>46</v>
          </cell>
          <cell r="B31" t="str">
            <v>OSNOVNA ŠKOLA BREZNIČKI HUM</v>
          </cell>
          <cell r="C31" t="str">
            <v>BREZNIČKI HUM</v>
          </cell>
        </row>
        <row r="32">
          <cell r="A32">
            <v>47</v>
          </cell>
          <cell r="B32" t="str">
            <v>OSNOVNA ŠKOLA BREZOVICA</v>
          </cell>
          <cell r="C32" t="str">
            <v>BREZOVICA</v>
          </cell>
        </row>
        <row r="33">
          <cell r="A33">
            <v>48</v>
          </cell>
          <cell r="B33" t="str">
            <v>OSNOVNA ŠKOLA DR. JOSIPA PANČIĆA</v>
          </cell>
          <cell r="C33" t="str">
            <v>BRIBIR</v>
          </cell>
        </row>
        <row r="34">
          <cell r="A34">
            <v>52</v>
          </cell>
          <cell r="B34" t="str">
            <v>OSNOVNA ŠKOLA BRODARICA</v>
          </cell>
          <cell r="C34" t="str">
            <v>ŠIBENIK</v>
          </cell>
        </row>
        <row r="35">
          <cell r="A35">
            <v>54</v>
          </cell>
          <cell r="B35" t="str">
            <v>OŠ MATE BALOTE</v>
          </cell>
          <cell r="C35" t="str">
            <v>BUJE</v>
          </cell>
        </row>
        <row r="36">
          <cell r="A36">
            <v>56</v>
          </cell>
          <cell r="B36" t="str">
            <v>OSNOVNA ŠKOLA "VAZMOSLAV GRŽALJA"</v>
          </cell>
          <cell r="C36" t="str">
            <v>BUZET</v>
          </cell>
        </row>
        <row r="37">
          <cell r="A37">
            <v>57</v>
          </cell>
          <cell r="B37" t="str">
            <v>OSNOVNA ŠKOLA CAVTAT</v>
          </cell>
          <cell r="C37" t="str">
            <v>CAVTAT</v>
          </cell>
        </row>
        <row r="38">
          <cell r="A38">
            <v>58</v>
          </cell>
          <cell r="B38" t="str">
            <v>OSNOVNA ŠKOLA MATIJA ANTUN RELJKOVIĆ</v>
          </cell>
          <cell r="C38" t="str">
            <v>CERNA</v>
          </cell>
        </row>
        <row r="39">
          <cell r="A39">
            <v>60</v>
          </cell>
          <cell r="B39" t="str">
            <v>OSNOVNA ŠKOLA CESTICA</v>
          </cell>
          <cell r="C39" t="str">
            <v>CESTICA</v>
          </cell>
        </row>
        <row r="40">
          <cell r="A40">
            <v>63</v>
          </cell>
          <cell r="B40" t="str">
            <v>OSNOVNA ŠKOLA FRANE PETRIĆA</v>
          </cell>
          <cell r="C40" t="str">
            <v>CRES</v>
          </cell>
        </row>
        <row r="41">
          <cell r="A41">
            <v>64</v>
          </cell>
          <cell r="B41" t="str">
            <v>OSNOVNA ŠKOLA VLADIMIRA NAZORA</v>
          </cell>
          <cell r="C41" t="str">
            <v>CRIKVENICA</v>
          </cell>
        </row>
        <row r="42">
          <cell r="A42">
            <v>65</v>
          </cell>
          <cell r="B42" t="str">
            <v>OSNOVNA ŠKOLA ZVONKA CARA</v>
          </cell>
          <cell r="C42" t="str">
            <v>CRIKVENICA</v>
          </cell>
        </row>
        <row r="43">
          <cell r="A43">
            <v>66</v>
          </cell>
          <cell r="B43" t="str">
            <v>OSNOVNA ŠKOLA "PETAR ZRINSKI"</v>
          </cell>
          <cell r="C43" t="str">
            <v>ČABAR</v>
          </cell>
        </row>
        <row r="44">
          <cell r="A44">
            <v>69</v>
          </cell>
          <cell r="B44" t="str">
            <v>OSNOVNA ŠKOLA STJEPANA RADIĆA ČAGLIN</v>
          </cell>
          <cell r="C44" t="str">
            <v>ČAGLIN</v>
          </cell>
        </row>
        <row r="45">
          <cell r="A45">
            <v>71</v>
          </cell>
          <cell r="B45" t="str">
            <v>I. OSNOVNA ŠKOLA ČAKOVEC</v>
          </cell>
          <cell r="C45" t="str">
            <v>ČAKOVEC</v>
          </cell>
        </row>
        <row r="46">
          <cell r="A46">
            <v>72</v>
          </cell>
          <cell r="B46" t="str">
            <v>II. OSNOVNA ŠKOLA ČAKOVEC</v>
          </cell>
          <cell r="C46" t="str">
            <v>ČAKOVEC</v>
          </cell>
        </row>
        <row r="47">
          <cell r="A47">
            <v>73</v>
          </cell>
          <cell r="B47" t="str">
            <v>III. OSNOVNA ŠKOLA ČAKOVEC</v>
          </cell>
          <cell r="C47" t="str">
            <v>ČAKOVEC</v>
          </cell>
        </row>
        <row r="48">
          <cell r="A48">
            <v>74</v>
          </cell>
          <cell r="B48" t="str">
            <v>OSNOVNA ŠKOLA IVANOVEC</v>
          </cell>
          <cell r="C48" t="str">
            <v>ČAKOVEC</v>
          </cell>
        </row>
        <row r="49">
          <cell r="A49">
            <v>75</v>
          </cell>
          <cell r="B49" t="str">
            <v>OSNOVNA ŠKOLA KURŠANEC</v>
          </cell>
          <cell r="C49" t="str">
            <v>ČAKOVEC</v>
          </cell>
        </row>
        <row r="50">
          <cell r="A50">
            <v>76</v>
          </cell>
          <cell r="B50" t="str">
            <v>OSNOVNA ŠKOLA P. ZRINSKI, ŠENKOVEC</v>
          </cell>
          <cell r="C50" t="str">
            <v>ČAKOVEC</v>
          </cell>
        </row>
        <row r="51">
          <cell r="A51">
            <v>77</v>
          </cell>
          <cell r="B51" t="str">
            <v>OSNOVNA ŠKOLA STRAHONINEC</v>
          </cell>
          <cell r="C51" t="str">
            <v>ČAKOVEC</v>
          </cell>
        </row>
        <row r="52">
          <cell r="A52">
            <v>78</v>
          </cell>
          <cell r="B52" t="str">
            <v>OSNOVNA ŠKOLA VLADIMIRA NAZORA PRIBISLAVEC</v>
          </cell>
          <cell r="C52" t="str">
            <v>ČAKOVEC</v>
          </cell>
        </row>
        <row r="53">
          <cell r="A53">
            <v>79</v>
          </cell>
          <cell r="B53" t="str">
            <v>OSNOVNA ŠKOLA ČAVLE</v>
          </cell>
          <cell r="C53" t="str">
            <v>ČAVLE</v>
          </cell>
        </row>
        <row r="54">
          <cell r="A54">
            <v>81</v>
          </cell>
          <cell r="B54" t="str">
            <v>OSNOVNA ŠKOLA "MATIJA GUBEC"</v>
          </cell>
          <cell r="C54" t="str">
            <v>ČEMINAC</v>
          </cell>
        </row>
        <row r="55">
          <cell r="A55">
            <v>82</v>
          </cell>
          <cell r="B55" t="str">
            <v>OSNOVNA ŠKOLA MIROSLAVA KRLEŽE</v>
          </cell>
          <cell r="C55" t="str">
            <v>ČEPIN</v>
          </cell>
        </row>
        <row r="56">
          <cell r="A56">
            <v>85</v>
          </cell>
          <cell r="B56" t="str">
            <v>OSNOVNA ŠKOLA DALJ</v>
          </cell>
          <cell r="C56" t="str">
            <v>DALJ</v>
          </cell>
        </row>
        <row r="57">
          <cell r="A57">
            <v>87</v>
          </cell>
          <cell r="B57" t="str">
            <v>ČEŠKA OŠ J.A. KOMENSKOG DARUVAR</v>
          </cell>
          <cell r="C57" t="str">
            <v>DARUVAR</v>
          </cell>
        </row>
        <row r="58">
          <cell r="A58">
            <v>88</v>
          </cell>
          <cell r="B58" t="str">
            <v>OSNOVNA ŠKOLA VLADIMIRA NAZORA</v>
          </cell>
          <cell r="C58" t="str">
            <v>DARUVAR</v>
          </cell>
        </row>
        <row r="59">
          <cell r="A59">
            <v>90</v>
          </cell>
          <cell r="B59" t="str">
            <v>OSNOVNA ŠKOLA DOMAŠINEC</v>
          </cell>
          <cell r="C59" t="str">
            <v>DOMAŠINEC</v>
          </cell>
        </row>
        <row r="60">
          <cell r="A60">
            <v>91</v>
          </cell>
          <cell r="B60" t="str">
            <v>OSNOVNA ŠKOLA IVANA GORANA KOVAČIĆA</v>
          </cell>
          <cell r="C60" t="str">
            <v>DELNICE</v>
          </cell>
        </row>
        <row r="61">
          <cell r="A61">
            <v>92</v>
          </cell>
          <cell r="B61" t="str">
            <v>OSNOVNA ŠKOLA ĐURE PREJCA DESINIĆ</v>
          </cell>
          <cell r="C61" t="str">
            <v>DESINIĆ</v>
          </cell>
        </row>
        <row r="62">
          <cell r="A62">
            <v>94</v>
          </cell>
          <cell r="B62" t="str">
            <v>OSNOVNA ŠKOLA ANTE STARČEVIĆA</v>
          </cell>
          <cell r="C62" t="str">
            <v>DICMO</v>
          </cell>
        </row>
        <row r="63">
          <cell r="A63">
            <v>95</v>
          </cell>
          <cell r="B63" t="str">
            <v>OŠ OMIŠALJ, PŠ DOBRINJ</v>
          </cell>
          <cell r="C63" t="str">
            <v>DOBRINJ</v>
          </cell>
        </row>
        <row r="64">
          <cell r="A64">
            <v>96</v>
          </cell>
          <cell r="B64" t="str">
            <v>OSNOVNA ŠKOLA BISTRA</v>
          </cell>
          <cell r="C64" t="str">
            <v>POLJANICA BISTRANSKA</v>
          </cell>
        </row>
        <row r="65">
          <cell r="A65">
            <v>97</v>
          </cell>
          <cell r="B65" t="str">
            <v>OSNOVNA ŠKOLA DONJA DUBRAVA</v>
          </cell>
          <cell r="C65" t="str">
            <v>DONJA DUBRAVA</v>
          </cell>
        </row>
        <row r="66">
          <cell r="A66">
            <v>98</v>
          </cell>
          <cell r="B66" t="str">
            <v>OSNOVNA ŠKOLA PUŠĆA</v>
          </cell>
          <cell r="C66" t="str">
            <v>PUŠĆA DONJA</v>
          </cell>
        </row>
        <row r="67">
          <cell r="A67">
            <v>99</v>
          </cell>
          <cell r="B67" t="str">
            <v>OSNOVNA ŠKOLA, DONJA STUBICA</v>
          </cell>
          <cell r="C67" t="str">
            <v>DONJA STUBICA</v>
          </cell>
        </row>
        <row r="68">
          <cell r="A68">
            <v>100</v>
          </cell>
          <cell r="B68" t="str">
            <v>OSNOVNA ŠKOLA IZIDORA POLJAKA, VIŠNJICA</v>
          </cell>
          <cell r="C68" t="str">
            <v>LEPOGLAVA</v>
          </cell>
        </row>
        <row r="69">
          <cell r="A69">
            <v>102</v>
          </cell>
          <cell r="B69" t="str">
            <v>OSNOVNA ŠKOLA KLINČA SELA</v>
          </cell>
          <cell r="C69" t="str">
            <v>JASTREBARSKO</v>
          </cell>
        </row>
        <row r="70">
          <cell r="A70">
            <v>103</v>
          </cell>
          <cell r="B70" t="str">
            <v>OSNOVNA ŠKOLA K. Š. ĐALSKOG</v>
          </cell>
          <cell r="C70" t="str">
            <v>DONJA ZELINA</v>
          </cell>
        </row>
        <row r="71">
          <cell r="A71">
            <v>104</v>
          </cell>
          <cell r="B71" t="str">
            <v>OSNOVNA ŠKOLA "VIKTOR CAR EMIN"</v>
          </cell>
          <cell r="C71" t="str">
            <v>DONJI ANDRIJEVCI</v>
          </cell>
        </row>
        <row r="72">
          <cell r="A72">
            <v>105</v>
          </cell>
          <cell r="B72" t="str">
            <v>OSNOVNA ŠKOLA GORNJA POLJICA</v>
          </cell>
          <cell r="C72" t="str">
            <v>DUGOPOLJE</v>
          </cell>
        </row>
        <row r="73">
          <cell r="A73">
            <v>107</v>
          </cell>
          <cell r="B73" t="str">
            <v>OSNOVNA ŠKOLA HODOŠAN</v>
          </cell>
          <cell r="C73" t="str">
            <v>DONJI KRALJEVEC</v>
          </cell>
        </row>
        <row r="74">
          <cell r="A74">
            <v>111</v>
          </cell>
          <cell r="B74" t="str">
            <v>OSNOVNA ŠKOLA BRAĆE RADIĆA</v>
          </cell>
          <cell r="C74" t="str">
            <v>DONJI MUĆ</v>
          </cell>
        </row>
        <row r="75">
          <cell r="A75">
            <v>113</v>
          </cell>
          <cell r="B75" t="str">
            <v>OSNOVNA ŠKOLA IVAN LEKO</v>
          </cell>
          <cell r="C75" t="str">
            <v>DONJI PROLOŽAC</v>
          </cell>
        </row>
        <row r="76">
          <cell r="A76">
            <v>115</v>
          </cell>
          <cell r="B76" t="str">
            <v>OSNOVNA ŠKOLA DRAGANIĆI</v>
          </cell>
          <cell r="C76" t="str">
            <v>DRAGANIĆ</v>
          </cell>
        </row>
        <row r="77">
          <cell r="A77">
            <v>116</v>
          </cell>
          <cell r="B77" t="str">
            <v>OSNOVNA ŠKOLA DRAŽ</v>
          </cell>
          <cell r="C77" t="str">
            <v>DRAŽ</v>
          </cell>
        </row>
        <row r="78">
          <cell r="A78">
            <v>117</v>
          </cell>
          <cell r="B78" t="str">
            <v>OSNOVNA ŠKOLA JELENJE - DRAŽICE</v>
          </cell>
          <cell r="C78" t="str">
            <v>DRAŽICE</v>
          </cell>
        </row>
        <row r="79">
          <cell r="A79">
            <v>118</v>
          </cell>
          <cell r="B79" t="str">
            <v>OSNOVNA ŠKOLA "FRANJO HANAMAN"</v>
          </cell>
          <cell r="C79" t="str">
            <v>DRENOVCI</v>
          </cell>
        </row>
        <row r="80">
          <cell r="A80">
            <v>119</v>
          </cell>
          <cell r="B80" t="str">
            <v>OSNOVNA ŠKOLA DRENJE</v>
          </cell>
          <cell r="C80" t="str">
            <v>DRENJE</v>
          </cell>
        </row>
        <row r="81">
          <cell r="A81">
            <v>122</v>
          </cell>
          <cell r="B81" t="str">
            <v>OSNOVNA ŠKOLA FRAN KONCELAK, DRNJE</v>
          </cell>
          <cell r="C81" t="str">
            <v>DRNJE</v>
          </cell>
        </row>
        <row r="82">
          <cell r="A82">
            <v>125</v>
          </cell>
          <cell r="B82" t="str">
            <v>OSNOVNA ŠKOLA LAPAD</v>
          </cell>
          <cell r="C82" t="str">
            <v>DUBROVNIK</v>
          </cell>
        </row>
        <row r="83">
          <cell r="A83">
            <v>126</v>
          </cell>
          <cell r="B83" t="str">
            <v>OSNOVNA ŠKOLA MARINA DRŽIĆA</v>
          </cell>
          <cell r="C83" t="str">
            <v>DUBROVNIK</v>
          </cell>
        </row>
        <row r="84">
          <cell r="A84">
            <v>128</v>
          </cell>
          <cell r="B84" t="str">
            <v>OŠ MONTOVJERNA</v>
          </cell>
          <cell r="C84" t="str">
            <v>DUBROVNIK</v>
          </cell>
        </row>
        <row r="85">
          <cell r="A85">
            <v>129</v>
          </cell>
          <cell r="B85" t="str">
            <v>OSNOVNA ŠKOLA "IVAN GORAN KOVAČIĆ"</v>
          </cell>
          <cell r="C85" t="str">
            <v>DUGA RESA</v>
          </cell>
        </row>
        <row r="86">
          <cell r="A86">
            <v>130</v>
          </cell>
          <cell r="B86" t="str">
            <v>OSNOVNA ŠKOLA "VLADIMIR NAZOR"</v>
          </cell>
          <cell r="C86" t="str">
            <v>DUGA RESA</v>
          </cell>
        </row>
        <row r="87">
          <cell r="A87">
            <v>131</v>
          </cell>
          <cell r="B87" t="str">
            <v>OSNOVNA ŠKOLA JESENICE</v>
          </cell>
          <cell r="C87" t="str">
            <v>DUGI RAT</v>
          </cell>
        </row>
        <row r="88">
          <cell r="A88">
            <v>133</v>
          </cell>
          <cell r="B88" t="str">
            <v>OSNOVNA ŠKOLA "IVAN BENKOVIĆ"</v>
          </cell>
          <cell r="C88" t="str">
            <v>DUGO SELO</v>
          </cell>
        </row>
        <row r="89">
          <cell r="A89">
            <v>134</v>
          </cell>
          <cell r="B89" t="str">
            <v>OSNOVNA ŠKOLA RUGVICA</v>
          </cell>
          <cell r="C89" t="str">
            <v>RUGVICA</v>
          </cell>
        </row>
        <row r="90">
          <cell r="A90">
            <v>135</v>
          </cell>
          <cell r="B90" t="str">
            <v>OSNOVNA ŠKOLA STJEPAN RADIĆ</v>
          </cell>
          <cell r="C90" t="str">
            <v>DUGO SELO</v>
          </cell>
        </row>
        <row r="91">
          <cell r="A91">
            <v>136</v>
          </cell>
          <cell r="B91" t="str">
            <v>OSNOVNA ŠKOLA DUGOPOLJE</v>
          </cell>
          <cell r="C91" t="str">
            <v>DUGOPOLJE</v>
          </cell>
        </row>
        <row r="92">
          <cell r="A92">
            <v>138</v>
          </cell>
          <cell r="B92" t="str">
            <v>OSNOVNA ŠKOLA BUDROVCI</v>
          </cell>
          <cell r="C92" t="str">
            <v>BUDROVCI</v>
          </cell>
        </row>
        <row r="93">
          <cell r="A93">
            <v>139</v>
          </cell>
          <cell r="B93" t="str">
            <v>OSNOVNA ŠKOLA IVAN GORAN KOVAČIĆ</v>
          </cell>
          <cell r="C93" t="str">
            <v>ĐAKOVO</v>
          </cell>
        </row>
        <row r="94">
          <cell r="A94">
            <v>141</v>
          </cell>
          <cell r="B94" t="str">
            <v>OSNOVNA ŠKOLA "VLADIMIR NAZOR" ĐAKOVO</v>
          </cell>
          <cell r="C94" t="str">
            <v>ĐAKOVO</v>
          </cell>
        </row>
        <row r="95">
          <cell r="A95">
            <v>143</v>
          </cell>
          <cell r="B95" t="str">
            <v>OSNOVNA ŠKOLA LEGRAD</v>
          </cell>
          <cell r="C95" t="str">
            <v>LEGRAD</v>
          </cell>
        </row>
        <row r="96">
          <cell r="A96">
            <v>145</v>
          </cell>
          <cell r="B96" t="str">
            <v>OSNOVNA ŠKOLA J. J. STROSSMAYERA</v>
          </cell>
          <cell r="C96" t="str">
            <v>ĐURĐENOVAC</v>
          </cell>
        </row>
        <row r="97">
          <cell r="A97">
            <v>146</v>
          </cell>
          <cell r="B97" t="str">
            <v>OSNOVNA ŠKOLA ĐURĐEVAC</v>
          </cell>
          <cell r="C97" t="str">
            <v>ĐURĐEVAC</v>
          </cell>
        </row>
        <row r="98">
          <cell r="A98">
            <v>147</v>
          </cell>
          <cell r="B98" t="str">
            <v>OSNOVNA ŠKOLA ĐURMANEC</v>
          </cell>
          <cell r="C98" t="str">
            <v>ĐURMANEC</v>
          </cell>
        </row>
        <row r="99">
          <cell r="A99">
            <v>153</v>
          </cell>
          <cell r="B99" t="str">
            <v>OSNOVNA ŠKOLA IVANKE TROHAR</v>
          </cell>
          <cell r="C99" t="str">
            <v>FUŽINE</v>
          </cell>
        </row>
        <row r="100">
          <cell r="A100">
            <v>155</v>
          </cell>
          <cell r="B100" t="str">
            <v>OSNOVNA ŠKOLA GAREŠNICA</v>
          </cell>
          <cell r="C100" t="str">
            <v>GAREŠNICA</v>
          </cell>
        </row>
        <row r="101">
          <cell r="A101">
            <v>156</v>
          </cell>
          <cell r="B101" t="str">
            <v>OSNOVNA ŠKOLA TRNOVITIČKI POPOVAC</v>
          </cell>
          <cell r="C101" t="str">
            <v>GAREŠNICA</v>
          </cell>
        </row>
        <row r="102">
          <cell r="A102">
            <v>159</v>
          </cell>
          <cell r="B102" t="str">
            <v>OSNOVNA ŠKOLA GLINA</v>
          </cell>
          <cell r="C102" t="str">
            <v>GLINA</v>
          </cell>
        </row>
        <row r="103">
          <cell r="A103">
            <v>160</v>
          </cell>
          <cell r="B103" t="str">
            <v>OSNOVNA ŠKOLA GOLA</v>
          </cell>
          <cell r="C103" t="str">
            <v>GOLA</v>
          </cell>
        </row>
        <row r="104">
          <cell r="A104">
            <v>161</v>
          </cell>
          <cell r="B104" t="str">
            <v>OSNOVNA ŠKOLA GORIČAN</v>
          </cell>
          <cell r="C104" t="str">
            <v>GORIČAN</v>
          </cell>
        </row>
        <row r="105">
          <cell r="A105">
            <v>163</v>
          </cell>
          <cell r="B105" t="str">
            <v>OSNOVNA ŠKOLA SIDONIJE RUBIDO ERDODY</v>
          </cell>
          <cell r="C105" t="str">
            <v>GORNJA RIJEKA</v>
          </cell>
        </row>
        <row r="106">
          <cell r="A106">
            <v>164</v>
          </cell>
          <cell r="B106" t="str">
            <v>OSNOVNA ŠKOLA MATIJE GUPCA</v>
          </cell>
          <cell r="C106" t="str">
            <v>GORNJA STUBICA</v>
          </cell>
        </row>
        <row r="107">
          <cell r="A107">
            <v>166</v>
          </cell>
          <cell r="B107" t="str">
            <v>OSNOVNA ŠKOLA DR. JURE TURIĆA</v>
          </cell>
          <cell r="C107" t="str">
            <v>GOSPIĆ</v>
          </cell>
        </row>
        <row r="108">
          <cell r="A108">
            <v>168</v>
          </cell>
          <cell r="B108" t="str">
            <v>OSNOVNA ŠKOLA NIKOLE TESLE</v>
          </cell>
          <cell r="C108" t="str">
            <v>GRAČAC</v>
          </cell>
        </row>
        <row r="109">
          <cell r="A109">
            <v>169</v>
          </cell>
          <cell r="B109" t="str">
            <v>OSNOVNA ŠKOLA GRADAC</v>
          </cell>
          <cell r="C109" t="str">
            <v>GRADAC</v>
          </cell>
        </row>
        <row r="110">
          <cell r="A110">
            <v>171</v>
          </cell>
          <cell r="B110" t="str">
            <v>OSNOVNA ŠKOLA GRADINA</v>
          </cell>
          <cell r="C110" t="str">
            <v>SUHOPOLJE</v>
          </cell>
        </row>
        <row r="111">
          <cell r="A111">
            <v>178</v>
          </cell>
          <cell r="B111" t="str">
            <v>OSNOVNA ŠKOLA ANTUN I STJEPAN RADIĆ</v>
          </cell>
          <cell r="C111" t="str">
            <v>GUNJA</v>
          </cell>
        </row>
        <row r="112">
          <cell r="A112">
            <v>181</v>
          </cell>
          <cell r="B112" t="str">
            <v>OŠ F. KONCELAK DRNJE, PŠ J. GENERALIĆ</v>
          </cell>
          <cell r="C112" t="str">
            <v>HLEBINE</v>
          </cell>
        </row>
        <row r="113">
          <cell r="A113">
            <v>182</v>
          </cell>
          <cell r="B113" t="str">
            <v>OSNOVNA ŠKOLA HRELJIN</v>
          </cell>
          <cell r="C113" t="str">
            <v>HRELJIN</v>
          </cell>
        </row>
        <row r="114">
          <cell r="A114">
            <v>186</v>
          </cell>
          <cell r="B114" t="str">
            <v>OSNOVNA ŠKOLA VIKTORA KOVAČIĆA</v>
          </cell>
          <cell r="C114" t="str">
            <v>HUM NA SUTLI</v>
          </cell>
        </row>
        <row r="115">
          <cell r="A115">
            <v>187</v>
          </cell>
          <cell r="B115" t="str">
            <v>OSNOVNA ŠKOLA HVAR</v>
          </cell>
          <cell r="C115" t="str">
            <v>HVAR</v>
          </cell>
        </row>
        <row r="116">
          <cell r="A116">
            <v>189</v>
          </cell>
          <cell r="B116" t="str">
            <v>OSNOVNA ŠKOLA JULIJA BENEŠIĆA</v>
          </cell>
          <cell r="C116" t="str">
            <v>ILOK</v>
          </cell>
        </row>
        <row r="117">
          <cell r="A117">
            <v>190</v>
          </cell>
          <cell r="B117" t="str">
            <v>OSNOVNA ŠKOLA "STJEPAN RADIĆ" IMOTSKI</v>
          </cell>
          <cell r="C117" t="str">
            <v>IMOTSKI</v>
          </cell>
        </row>
        <row r="118">
          <cell r="A118">
            <v>191</v>
          </cell>
          <cell r="B118" t="str">
            <v>OŠ IVANA KUKULJEVIĆA SAKCINSKOG</v>
          </cell>
          <cell r="C118" t="str">
            <v>IVANEC</v>
          </cell>
        </row>
        <row r="119">
          <cell r="A119">
            <v>193</v>
          </cell>
          <cell r="B119" t="str">
            <v>OSNOVNA ŠKOLA STJEPANA BASARIČEKA</v>
          </cell>
          <cell r="C119" t="str">
            <v>IVANIĆ GRAD</v>
          </cell>
        </row>
        <row r="120">
          <cell r="A120">
            <v>194</v>
          </cell>
          <cell r="B120" t="str">
            <v>OSNOVNA ŠKOLA "AUGUST CESAREC" IVANKOVO</v>
          </cell>
          <cell r="C120" t="str">
            <v>IVANKOVO</v>
          </cell>
        </row>
        <row r="121">
          <cell r="A121">
            <v>195</v>
          </cell>
          <cell r="B121" t="str">
            <v>OSNOVNA ŠKOLA IVANSKA</v>
          </cell>
          <cell r="C121" t="str">
            <v>IVANSKA</v>
          </cell>
        </row>
        <row r="122">
          <cell r="A122">
            <v>197</v>
          </cell>
          <cell r="B122" t="str">
            <v>OSNOVNA ŠKOLA JAGODNJAK</v>
          </cell>
          <cell r="C122" t="str">
            <v>JAGODNJAK</v>
          </cell>
        </row>
        <row r="123">
          <cell r="A123">
            <v>198</v>
          </cell>
          <cell r="B123" t="str">
            <v>OSNOVNA ŠKOLA JAKOVLJE</v>
          </cell>
          <cell r="C123" t="str">
            <v>JAKOVLJE</v>
          </cell>
        </row>
        <row r="124">
          <cell r="A124">
            <v>199</v>
          </cell>
          <cell r="B124" t="str">
            <v>OSNOVNA ŠKOLA MLADOST</v>
          </cell>
          <cell r="C124" t="str">
            <v>JAKŠIĆ</v>
          </cell>
        </row>
        <row r="125">
          <cell r="A125">
            <v>200</v>
          </cell>
          <cell r="B125" t="str">
            <v>OSNOVNA ŠKOLA "PETAR ZRINSKI"</v>
          </cell>
          <cell r="C125" t="str">
            <v>JALŽABET</v>
          </cell>
        </row>
        <row r="126">
          <cell r="A126">
            <v>204</v>
          </cell>
          <cell r="B126" t="str">
            <v>OSNOVNA ŠKOLA LJUBO BABIĆ</v>
          </cell>
          <cell r="C126" t="str">
            <v>JASTREBARSKO</v>
          </cell>
        </row>
        <row r="127">
          <cell r="A127">
            <v>205</v>
          </cell>
          <cell r="B127" t="str">
            <v>OSNOVNA ŠKOLA JELSA</v>
          </cell>
          <cell r="C127" t="str">
            <v>JELSA</v>
          </cell>
        </row>
        <row r="128">
          <cell r="A128">
            <v>207</v>
          </cell>
          <cell r="B128" t="str">
            <v>OSNOVNA ŠKOLA JOSIPOVAC</v>
          </cell>
          <cell r="C128" t="str">
            <v>JOSIPOVAC</v>
          </cell>
        </row>
        <row r="129">
          <cell r="A129">
            <v>209</v>
          </cell>
          <cell r="B129" t="str">
            <v>OŠ IVAN LACKOVIĆ CROATA KALINOVAC</v>
          </cell>
          <cell r="C129" t="str">
            <v>KALINOVAC</v>
          </cell>
        </row>
        <row r="130">
          <cell r="A130">
            <v>212</v>
          </cell>
          <cell r="B130" t="str">
            <v>OSNOVNA ŠKOLA PETRA STUDENCA</v>
          </cell>
          <cell r="C130" t="str">
            <v>KANFANAR</v>
          </cell>
        </row>
        <row r="131">
          <cell r="A131">
            <v>214</v>
          </cell>
          <cell r="B131" t="str">
            <v>OSNOVNA ŠKOLA VILIMA KORAJCA</v>
          </cell>
          <cell r="C131" t="str">
            <v>KAPTOL</v>
          </cell>
        </row>
        <row r="132">
          <cell r="A132">
            <v>216</v>
          </cell>
          <cell r="B132" t="str">
            <v>OSNOVNA ŠKOLA "BRAĆA SELJAN"</v>
          </cell>
          <cell r="C132" t="str">
            <v>KARLOVAC</v>
          </cell>
        </row>
        <row r="133">
          <cell r="A133">
            <v>217</v>
          </cell>
          <cell r="B133" t="str">
            <v>OSNOVNA ŠKOLA BANIJA</v>
          </cell>
          <cell r="C133" t="str">
            <v>KARLOVAC</v>
          </cell>
        </row>
        <row r="134">
          <cell r="A134">
            <v>218</v>
          </cell>
          <cell r="B134" t="str">
            <v>OSNOVNA ŠKOLA DRAGOJLE JARNEVIĆ</v>
          </cell>
          <cell r="C134" t="str">
            <v>KARLOVAC</v>
          </cell>
        </row>
        <row r="135">
          <cell r="A135">
            <v>219</v>
          </cell>
          <cell r="B135" t="str">
            <v>OSNOVNA ŠKOLA DUBOVAC</v>
          </cell>
          <cell r="C135" t="str">
            <v>KARLOVAC</v>
          </cell>
        </row>
        <row r="136">
          <cell r="A136">
            <v>220</v>
          </cell>
          <cell r="B136" t="str">
            <v>OSNOVNA ŠKOLA GRABRIK</v>
          </cell>
          <cell r="C136" t="str">
            <v>KARLOVAC</v>
          </cell>
        </row>
        <row r="137">
          <cell r="A137">
            <v>221</v>
          </cell>
          <cell r="B137" t="str">
            <v>OSNOVNA ŠKOLA ŠVARČA</v>
          </cell>
          <cell r="C137" t="str">
            <v>KARLOVAC</v>
          </cell>
        </row>
        <row r="138">
          <cell r="A138">
            <v>222</v>
          </cell>
          <cell r="B138" t="str">
            <v>OSNOVNA ŠKOLA TURANJ</v>
          </cell>
          <cell r="C138" t="str">
            <v>KARLOVAC</v>
          </cell>
        </row>
        <row r="139">
          <cell r="A139">
            <v>223</v>
          </cell>
          <cell r="B139" t="str">
            <v>OSNOVNA ŠKOLA "MILAN BROZOVIĆ"</v>
          </cell>
          <cell r="C139" t="str">
            <v>KASTAV</v>
          </cell>
        </row>
        <row r="140">
          <cell r="A140">
            <v>224</v>
          </cell>
          <cell r="B140" t="str">
            <v>OSNOVNA ŠKOLA VUGROVEC-KAŠINA</v>
          </cell>
          <cell r="C140" t="str">
            <v>KAŠINA</v>
          </cell>
        </row>
        <row r="141">
          <cell r="A141">
            <v>225</v>
          </cell>
          <cell r="B141" t="str">
            <v>OŠ  KNEZA TRPIMIRA</v>
          </cell>
          <cell r="C141" t="str">
            <v>KAŠTEL GOMILICA</v>
          </cell>
        </row>
        <row r="142">
          <cell r="A142">
            <v>226</v>
          </cell>
          <cell r="B142" t="str">
            <v>OSNOVNA ŠKOLA OSTROG</v>
          </cell>
          <cell r="C142" t="str">
            <v>KAŠTEL LUKŠIĆ</v>
          </cell>
        </row>
        <row r="143">
          <cell r="A143">
            <v>227</v>
          </cell>
          <cell r="B143" t="str">
            <v>OSNOVNA ŠKOLA BIJAĆI</v>
          </cell>
          <cell r="C143" t="str">
            <v>KAŠTEL NOVI</v>
          </cell>
        </row>
        <row r="144">
          <cell r="A144">
            <v>228</v>
          </cell>
          <cell r="B144" t="str">
            <v>OSNOVNA ŠKOLA PROF. FILIPA LUKASA</v>
          </cell>
          <cell r="C144" t="str">
            <v>KAŠTEL STARI</v>
          </cell>
        </row>
        <row r="145">
          <cell r="A145">
            <v>229</v>
          </cell>
          <cell r="B145" t="str">
            <v>OSNOVNA ŠKOLA KNEZA MISLAVA</v>
          </cell>
          <cell r="C145" t="str">
            <v>KAŠTEL SUĆURAC</v>
          </cell>
        </row>
        <row r="146">
          <cell r="A146">
            <v>232</v>
          </cell>
          <cell r="B146" t="str">
            <v>OSNOVNA ŠKOLA KLANA</v>
          </cell>
          <cell r="C146" t="str">
            <v>KLANA</v>
          </cell>
        </row>
        <row r="147">
          <cell r="A147">
            <v>234</v>
          </cell>
          <cell r="B147" t="str">
            <v>OSNOVNA ŠKOLA ANTUNA MIHANOVIĆA KLANJEC</v>
          </cell>
          <cell r="C147" t="str">
            <v>KLANJEC</v>
          </cell>
        </row>
        <row r="148">
          <cell r="A148">
            <v>236</v>
          </cell>
          <cell r="B148" t="str">
            <v>OSNOVNA ŠKOLA PETRA KRUŽIĆA KLIS</v>
          </cell>
          <cell r="C148" t="str">
            <v>KLIS</v>
          </cell>
        </row>
        <row r="149">
          <cell r="A149">
            <v>238</v>
          </cell>
          <cell r="B149" t="str">
            <v>OSNOVNA ŠKOLA KLOŠTAR PODRAVSKI</v>
          </cell>
          <cell r="C149" t="str">
            <v>KLOŠTAR PODRAVSKI</v>
          </cell>
        </row>
        <row r="150">
          <cell r="A150">
            <v>239</v>
          </cell>
          <cell r="B150" t="str">
            <v>OSNOVNA ŠKOLA KNEŽEVI VINOGRADI</v>
          </cell>
          <cell r="C150" t="str">
            <v>KNEŽEVI VINOGRADI</v>
          </cell>
        </row>
        <row r="151">
          <cell r="A151">
            <v>243</v>
          </cell>
          <cell r="B151" t="str">
            <v>OSNOVNA ŠKOLA KOMIŽA</v>
          </cell>
          <cell r="C151" t="str">
            <v>KOMIŽA</v>
          </cell>
        </row>
        <row r="152">
          <cell r="A152">
            <v>244</v>
          </cell>
          <cell r="B152" t="str">
            <v>OSNOVNA ŠKOLA VLADIMIR NAZOR</v>
          </cell>
          <cell r="C152" t="str">
            <v>KOMLETINCI</v>
          </cell>
        </row>
        <row r="153">
          <cell r="A153">
            <v>245</v>
          </cell>
          <cell r="B153" t="str">
            <v>ČEŠKA OSNOVNA ŠKOLA JOSIP RUŽIČKA KONČANICA</v>
          </cell>
          <cell r="C153" t="str">
            <v>KONČANICA</v>
          </cell>
        </row>
        <row r="154">
          <cell r="A154">
            <v>246</v>
          </cell>
          <cell r="B154" t="str">
            <v>OSNOVNA ŠKOLA KONJŠČINA</v>
          </cell>
          <cell r="C154" t="str">
            <v>KONJŠČINA</v>
          </cell>
        </row>
        <row r="155">
          <cell r="A155">
            <v>247</v>
          </cell>
          <cell r="B155" t="str">
            <v>OSNOVNA ŠKOLA ANTUN NEMČIĆ GOSTOVINSKI</v>
          </cell>
          <cell r="C155" t="str">
            <v>KOPRIVNICA</v>
          </cell>
        </row>
        <row r="156">
          <cell r="A156">
            <v>248</v>
          </cell>
          <cell r="B156" t="str">
            <v>OSNOVNA ŠKOLA "BRAĆA RADIĆ" KOPRIVNICA</v>
          </cell>
          <cell r="C156" t="str">
            <v>KOPRIVNICA</v>
          </cell>
        </row>
        <row r="157">
          <cell r="A157">
            <v>249</v>
          </cell>
          <cell r="B157" t="str">
            <v>OSNOVNA ŠKOLA ĐURO ESTER</v>
          </cell>
          <cell r="C157" t="str">
            <v>KOPRIVNICA</v>
          </cell>
        </row>
        <row r="158">
          <cell r="A158">
            <v>250</v>
          </cell>
          <cell r="B158" t="str">
            <v>OSNOVNA ŠKOLA KOPRIVNIČKI IVANEC</v>
          </cell>
          <cell r="C158" t="str">
            <v>KOPRIVNICA</v>
          </cell>
        </row>
        <row r="159">
          <cell r="A159">
            <v>251</v>
          </cell>
          <cell r="B159" t="str">
            <v>OSNOVNA ŠKOLA SOKOLOVAC</v>
          </cell>
          <cell r="C159" t="str">
            <v>SOKOLOVAC</v>
          </cell>
        </row>
        <row r="160">
          <cell r="A160">
            <v>252</v>
          </cell>
          <cell r="B160" t="str">
            <v>OSNOVNA ŠKOLA KOPRIVNIČKI BREGI</v>
          </cell>
          <cell r="C160" t="str">
            <v>KOPRIVNIČKI BREGI</v>
          </cell>
        </row>
        <row r="161">
          <cell r="A161">
            <v>253</v>
          </cell>
          <cell r="B161" t="str">
            <v>OSNOVNA ŠKOLA PETRA KANAVELIĆA</v>
          </cell>
          <cell r="C161" t="str">
            <v>KORČULA</v>
          </cell>
        </row>
        <row r="162">
          <cell r="A162">
            <v>254</v>
          </cell>
          <cell r="B162" t="str">
            <v>OSNOVNA ŠKOLA DR. FRANJE TUĐMANA</v>
          </cell>
          <cell r="C162" t="str">
            <v>KORENICA</v>
          </cell>
        </row>
        <row r="163">
          <cell r="A163">
            <v>256</v>
          </cell>
          <cell r="B163" t="str">
            <v>OSNOVNA ŠKOLA KOSTRENA</v>
          </cell>
          <cell r="C163" t="str">
            <v>KOSTRENA</v>
          </cell>
        </row>
        <row r="164">
          <cell r="A164">
            <v>258</v>
          </cell>
          <cell r="B164" t="str">
            <v>OSNOVNA ŠKOLA JOŽE HORVATA</v>
          </cell>
          <cell r="C164" t="str">
            <v>KOTORIBA</v>
          </cell>
        </row>
        <row r="165">
          <cell r="A165">
            <v>259</v>
          </cell>
          <cell r="B165" t="str">
            <v>OSNOVNA ŠKOLA PAVLA ŠTOOSA</v>
          </cell>
          <cell r="C165" t="str">
            <v>KRALJEVEC NA SUTLI</v>
          </cell>
        </row>
        <row r="166">
          <cell r="A166">
            <v>260</v>
          </cell>
          <cell r="B166" t="str">
            <v>OSNOVNA ŠKOLA KRALJEVICA</v>
          </cell>
          <cell r="C166" t="str">
            <v>KRALJEVICA</v>
          </cell>
        </row>
        <row r="167">
          <cell r="A167">
            <v>261</v>
          </cell>
          <cell r="B167" t="str">
            <v>OSNOVNA ŠKOLA AUGUSTA CESARCA, KRAPINA</v>
          </cell>
          <cell r="C167" t="str">
            <v>KRAPINA</v>
          </cell>
        </row>
        <row r="168">
          <cell r="A168">
            <v>262</v>
          </cell>
          <cell r="B168" t="str">
            <v>OSNOVNA ŠKOLA LJUDEVIT GAJ</v>
          </cell>
          <cell r="C168" t="str">
            <v>KRAPINA</v>
          </cell>
        </row>
        <row r="169">
          <cell r="A169">
            <v>263</v>
          </cell>
          <cell r="B169" t="str">
            <v>OSNOVNA ŠKOLA KRAPINSKE TOPLICE</v>
          </cell>
          <cell r="C169" t="str">
            <v>KRAPINSKE TOPLICE</v>
          </cell>
        </row>
        <row r="170">
          <cell r="A170">
            <v>264</v>
          </cell>
          <cell r="B170" t="str">
            <v>OSNOVNA ŠKOLA "KARDINAL ALOJZIJE STEPINAC"</v>
          </cell>
          <cell r="C170" t="str">
            <v>KRAŠIĆ</v>
          </cell>
        </row>
        <row r="171">
          <cell r="A171">
            <v>265</v>
          </cell>
          <cell r="B171" t="str">
            <v>OSNOVNA ŠKOLA SLAVKA KOLARA</v>
          </cell>
          <cell r="C171" t="str">
            <v>KRAVARSKO</v>
          </cell>
        </row>
        <row r="172">
          <cell r="A172">
            <v>267</v>
          </cell>
          <cell r="B172" t="str">
            <v>OSNOVNA ŠKOLA MILKE TRNINE</v>
          </cell>
          <cell r="C172" t="str">
            <v>KRIŽ</v>
          </cell>
        </row>
        <row r="173">
          <cell r="A173">
            <v>268</v>
          </cell>
          <cell r="B173" t="str">
            <v>OSNOVNA ŠKOLA LJUDEVITA MODECA</v>
          </cell>
          <cell r="C173" t="str">
            <v>KRIŽEVCI</v>
          </cell>
        </row>
        <row r="174">
          <cell r="A174">
            <v>269</v>
          </cell>
          <cell r="B174" t="str">
            <v>OSNOVNA ŠKOLA VLADIMIR NAZOR</v>
          </cell>
          <cell r="C174" t="str">
            <v>KRIŽEVCI</v>
          </cell>
        </row>
        <row r="175">
          <cell r="A175">
            <v>270</v>
          </cell>
          <cell r="B175" t="str">
            <v>OSNOVNA ŠKOLA F. K. FRANKOPAN KRK, PŠ VRH</v>
          </cell>
          <cell r="C175" t="str">
            <v>KRK</v>
          </cell>
        </row>
        <row r="176">
          <cell r="A176">
            <v>273</v>
          </cell>
          <cell r="B176" t="str">
            <v>OSNOVNA ŠKOLA IVAN GORAN KOVAČIĆ ČEPIĆ</v>
          </cell>
          <cell r="C176" t="str">
            <v>KRŠAN</v>
          </cell>
        </row>
        <row r="177">
          <cell r="A177">
            <v>274</v>
          </cell>
          <cell r="B177" t="str">
            <v>OŠ KRALJICE JELENE SOLIN, PŠ KUČINE</v>
          </cell>
          <cell r="C177" t="str">
            <v>Solin (Kučine)</v>
          </cell>
        </row>
        <row r="178">
          <cell r="A178">
            <v>276</v>
          </cell>
          <cell r="B178" t="str">
            <v>OSNOVNA ŠKOLA JOSIPA BROZA</v>
          </cell>
          <cell r="C178" t="str">
            <v>KUMROVEC</v>
          </cell>
        </row>
        <row r="179">
          <cell r="A179">
            <v>278</v>
          </cell>
          <cell r="B179" t="str">
            <v>OSNOVNA ŠKOLA KUPLJENOVO</v>
          </cell>
          <cell r="C179" t="str">
            <v>KUPLJENOVO</v>
          </cell>
        </row>
        <row r="180">
          <cell r="A180">
            <v>280</v>
          </cell>
          <cell r="B180" t="str">
            <v>OSNOVNA ŠKOLA STJEPANA KEFELJE</v>
          </cell>
          <cell r="C180" t="str">
            <v>KUTINA</v>
          </cell>
        </row>
        <row r="181">
          <cell r="A181">
            <v>281</v>
          </cell>
          <cell r="B181" t="str">
            <v>OSNOVNA ŠKOLA VLADIMIRA VIDRIĆA</v>
          </cell>
          <cell r="C181" t="str">
            <v>KUTINA</v>
          </cell>
        </row>
        <row r="182">
          <cell r="A182">
            <v>282</v>
          </cell>
          <cell r="B182" t="str">
            <v>OSNOVNA ŠKOLA ZVONIMIRA FRANKA</v>
          </cell>
          <cell r="C182" t="str">
            <v>KUTINA</v>
          </cell>
        </row>
        <row r="183">
          <cell r="A183">
            <v>283</v>
          </cell>
          <cell r="B183" t="str">
            <v>OSNOVNA ŠKOLA ZDENKA TURKOVIĆA</v>
          </cell>
          <cell r="C183" t="str">
            <v>KUTJEVO</v>
          </cell>
        </row>
        <row r="184">
          <cell r="A184">
            <v>286</v>
          </cell>
          <cell r="B184" t="str">
            <v>OSNOVNA ŠKOLA "ANTUN KLASINC"</v>
          </cell>
          <cell r="C184" t="str">
            <v>LASINJA</v>
          </cell>
        </row>
        <row r="185">
          <cell r="A185">
            <v>291</v>
          </cell>
          <cell r="B185" t="str">
            <v>OSNOVNA ŠKOLA MLADOST</v>
          </cell>
          <cell r="C185" t="str">
            <v>LEKENIK</v>
          </cell>
        </row>
        <row r="186">
          <cell r="A186">
            <v>292</v>
          </cell>
          <cell r="B186" t="str">
            <v>OSNOVNA ŠKOLA ANTE STARČEVIĆA LEPOGLAVA</v>
          </cell>
          <cell r="C186" t="str">
            <v>LEPOGLAVA</v>
          </cell>
        </row>
        <row r="187">
          <cell r="A187">
            <v>293</v>
          </cell>
          <cell r="B187" t="str">
            <v>OSNOVNA ŠKOLA IVANA RANGERA KAMENICA</v>
          </cell>
          <cell r="C187" t="str">
            <v>LEPOGLAVA</v>
          </cell>
        </row>
        <row r="188">
          <cell r="A188">
            <v>295</v>
          </cell>
          <cell r="B188" t="str">
            <v>OSNOVNA ŠKOLA DR. FRANJE TUĐMANA LIČKI OSIK</v>
          </cell>
          <cell r="C188" t="str">
            <v>LIČKI OSIK</v>
          </cell>
        </row>
        <row r="189">
          <cell r="A189">
            <v>296</v>
          </cell>
          <cell r="B189" t="str">
            <v>OSNOVNA ŠKOLA LIPIK</v>
          </cell>
          <cell r="C189" t="str">
            <v>LIPIK</v>
          </cell>
        </row>
        <row r="190">
          <cell r="A190">
            <v>298</v>
          </cell>
          <cell r="B190" t="str">
            <v>OSNOVNA ŠKOLA JOSIPA KOZARCA</v>
          </cell>
          <cell r="C190" t="str">
            <v>LIPOVLJANI</v>
          </cell>
        </row>
        <row r="191">
          <cell r="A191">
            <v>299</v>
          </cell>
          <cell r="B191" t="str">
            <v>OSNOVNA ŠKOLA FRANJE HORVATA KIŠA</v>
          </cell>
          <cell r="C191" t="str">
            <v>LOBOR</v>
          </cell>
        </row>
        <row r="192">
          <cell r="A192">
            <v>300</v>
          </cell>
          <cell r="B192" t="str">
            <v>OSNOVNA ŠKOLA RUDOLFA STROHALA</v>
          </cell>
          <cell r="C192" t="str">
            <v>LOKVE</v>
          </cell>
        </row>
        <row r="193">
          <cell r="A193">
            <v>301</v>
          </cell>
          <cell r="B193" t="str">
            <v>OŠ I. G. KOVAČIĆA, SVETI JURAJ NA BREGU</v>
          </cell>
          <cell r="C193" t="str">
            <v>LOPATINEC</v>
          </cell>
        </row>
        <row r="194">
          <cell r="A194">
            <v>304</v>
          </cell>
          <cell r="B194" t="str">
            <v>OSNOVNA ŠKOLA VIKTORA CARA EMINA</v>
          </cell>
          <cell r="C194" t="str">
            <v>LOVRAN</v>
          </cell>
        </row>
        <row r="195">
          <cell r="A195">
            <v>305</v>
          </cell>
          <cell r="B195" t="str">
            <v>OŠ SILVIJA STRAHIMIRA KRANJČEVIĆA</v>
          </cell>
          <cell r="C195" t="str">
            <v>LOVREĆ</v>
          </cell>
        </row>
        <row r="196">
          <cell r="A196">
            <v>307</v>
          </cell>
          <cell r="B196" t="str">
            <v>OSNOVNA ŠKOLA LUDBREG</v>
          </cell>
          <cell r="C196" t="str">
            <v>LUDBREG</v>
          </cell>
        </row>
        <row r="197">
          <cell r="A197">
            <v>310</v>
          </cell>
          <cell r="B197" t="str">
            <v>OŠ IVANA GORANA KOVAČIĆA GORNJE BAZJE</v>
          </cell>
          <cell r="C197" t="str">
            <v>LUKAČ</v>
          </cell>
        </row>
        <row r="198">
          <cell r="A198">
            <v>311</v>
          </cell>
          <cell r="B198" t="str">
            <v>OSNOVNA ŠKOLA LJUDEVIT GAJ</v>
          </cell>
          <cell r="C198" t="str">
            <v>LUŽANI</v>
          </cell>
        </row>
        <row r="199">
          <cell r="A199">
            <v>312</v>
          </cell>
          <cell r="B199" t="str">
            <v>OSNOVNA ŠKOLA LJUBEŠĆICA</v>
          </cell>
          <cell r="C199" t="str">
            <v>LJUBEŠĆICA</v>
          </cell>
        </row>
        <row r="200">
          <cell r="A200">
            <v>315</v>
          </cell>
          <cell r="B200" t="str">
            <v>OSNOVNA ŠKOLA DR. IVANA NOVAKA MACINEC</v>
          </cell>
          <cell r="C200" t="str">
            <v>MACINEC</v>
          </cell>
        </row>
        <row r="201">
          <cell r="A201">
            <v>316</v>
          </cell>
          <cell r="B201" t="str">
            <v>OSNOVNA ŠKOLA GORNJI MIHALJEVEC</v>
          </cell>
          <cell r="C201" t="str">
            <v>MACINEC</v>
          </cell>
        </row>
        <row r="202">
          <cell r="A202">
            <v>317</v>
          </cell>
          <cell r="B202" t="str">
            <v>OSNOVNA ŠKOLA MAČE</v>
          </cell>
          <cell r="C202" t="str">
            <v>MAČE</v>
          </cell>
        </row>
        <row r="203">
          <cell r="A203">
            <v>318</v>
          </cell>
          <cell r="B203" t="str">
            <v>OSNOVNA ŠKOLA MATIJA GUBEC</v>
          </cell>
          <cell r="C203" t="str">
            <v>MAGADENOVAC</v>
          </cell>
        </row>
        <row r="204">
          <cell r="A204">
            <v>319</v>
          </cell>
          <cell r="B204" t="str">
            <v>OSNOVNA ŠKOLA MAHIČNO</v>
          </cell>
          <cell r="C204" t="str">
            <v>KARLOVAC</v>
          </cell>
        </row>
        <row r="205">
          <cell r="A205">
            <v>320</v>
          </cell>
          <cell r="B205" t="str">
            <v>OSNOVNA ŠKOLA O. PETRA PERICE</v>
          </cell>
          <cell r="C205" t="str">
            <v>MAKARSKA</v>
          </cell>
        </row>
        <row r="206">
          <cell r="A206">
            <v>321</v>
          </cell>
          <cell r="B206" t="str">
            <v>OSNOVNA ŠKOLA STJEPANA IVIČEVIĆA</v>
          </cell>
          <cell r="C206" t="str">
            <v>MAKARSKA</v>
          </cell>
        </row>
        <row r="207">
          <cell r="A207">
            <v>322</v>
          </cell>
          <cell r="B207" t="str">
            <v>OSNOVNA ŠKOLA TOMAŠA GORIČANCA</v>
          </cell>
          <cell r="C207" t="str">
            <v>MALA SUBOTICA</v>
          </cell>
        </row>
        <row r="208">
          <cell r="A208">
            <v>323</v>
          </cell>
          <cell r="B208" t="str">
            <v>OSNOVNA ŠKOLA VELIKI BUKOVEC</v>
          </cell>
          <cell r="C208" t="str">
            <v>MALI BUKOVEC</v>
          </cell>
        </row>
        <row r="209">
          <cell r="A209">
            <v>324</v>
          </cell>
          <cell r="B209" t="str">
            <v>OSNOVNA ŠKOLA MARIA MARTINOLIĆA</v>
          </cell>
          <cell r="C209" t="str">
            <v>MALI LOŠINJ</v>
          </cell>
        </row>
        <row r="210">
          <cell r="A210">
            <v>326</v>
          </cell>
          <cell r="B210" t="str">
            <v>OSNOVNA ŠKOLA MARČANA</v>
          </cell>
          <cell r="C210" t="str">
            <v>MARČANA</v>
          </cell>
        </row>
        <row r="211">
          <cell r="A211">
            <v>327</v>
          </cell>
          <cell r="B211" t="str">
            <v xml:space="preserve">OSNOVNA ŠKOLA MARIJA BISTRICA  </v>
          </cell>
          <cell r="C211" t="str">
            <v>MARIJA BISTRICA</v>
          </cell>
        </row>
        <row r="212">
          <cell r="A212">
            <v>328</v>
          </cell>
          <cell r="B212" t="str">
            <v>OSNOVNA ŠKOLA ANTE KOVAČIĆA</v>
          </cell>
          <cell r="C212" t="str">
            <v>MARIJA GORICA</v>
          </cell>
        </row>
        <row r="213">
          <cell r="A213">
            <v>329</v>
          </cell>
          <cell r="B213" t="str">
            <v>OSNOVNA ŠKOLA IVAN DUKNOVIĆ</v>
          </cell>
          <cell r="C213" t="str">
            <v>MARINA</v>
          </cell>
        </row>
        <row r="214">
          <cell r="A214">
            <v>331</v>
          </cell>
          <cell r="B214" t="str">
            <v>OSNOVNA ŠKOLA MARTIJANEC</v>
          </cell>
          <cell r="C214" t="str">
            <v>MARTIJANEC</v>
          </cell>
        </row>
        <row r="215">
          <cell r="A215">
            <v>334</v>
          </cell>
          <cell r="B215" t="str">
            <v>OSNOVNA ŠKOLA "DR. ANDRIJA MOHOROVIČIĆ"</v>
          </cell>
          <cell r="C215" t="str">
            <v>MATULJI</v>
          </cell>
        </row>
        <row r="216">
          <cell r="A216">
            <v>335</v>
          </cell>
          <cell r="B216" t="str">
            <v>OSNOVNA ŠKOLA DR. MATE DEMARINA</v>
          </cell>
          <cell r="C216" t="str">
            <v>MEDULIN</v>
          </cell>
        </row>
        <row r="217">
          <cell r="A217">
            <v>336</v>
          </cell>
          <cell r="B217" t="str">
            <v>OSNOVNA ŠKOLA DON MIHOVILA PAVLINOVIĆA</v>
          </cell>
          <cell r="C217" t="str">
            <v>METKOVIĆ</v>
          </cell>
        </row>
        <row r="218">
          <cell r="A218">
            <v>337</v>
          </cell>
          <cell r="B218" t="str">
            <v>OSNOVNA ŠKOLA STJEPANA RADIĆA</v>
          </cell>
          <cell r="C218" t="str">
            <v>METKOVIĆ</v>
          </cell>
        </row>
        <row r="219">
          <cell r="A219">
            <v>338</v>
          </cell>
          <cell r="B219" t="str">
            <v>OSNOVNA ŠKOLA LJUDEVIT GAJ</v>
          </cell>
          <cell r="C219" t="str">
            <v>MIHOVLJAN</v>
          </cell>
        </row>
        <row r="220">
          <cell r="A220">
            <v>341</v>
          </cell>
          <cell r="B220" t="str">
            <v>OSNOVNA ŠKOLA ŽUPA DUBROVAČKA</v>
          </cell>
          <cell r="C220" t="str">
            <v>MLINI</v>
          </cell>
        </row>
        <row r="221">
          <cell r="A221">
            <v>342</v>
          </cell>
          <cell r="B221" t="str">
            <v>OSNOVNA ŠKOLA MOKOŠICA</v>
          </cell>
          <cell r="C221" t="str">
            <v>MOKOŠICA</v>
          </cell>
        </row>
        <row r="222">
          <cell r="A222">
            <v>343</v>
          </cell>
          <cell r="B222" t="str">
            <v>OSNOVNA ŠKOLA MOLVE</v>
          </cell>
          <cell r="C222" t="str">
            <v>MOLVE</v>
          </cell>
        </row>
        <row r="223">
          <cell r="A223">
            <v>347</v>
          </cell>
          <cell r="B223" t="str">
            <v>OSNOVNA ŠKOLA MURSKO SREDIŠĆE</v>
          </cell>
          <cell r="C223" t="str">
            <v>MURSKO SREDIŠĆE</v>
          </cell>
        </row>
        <row r="224">
          <cell r="A224">
            <v>348</v>
          </cell>
          <cell r="B224" t="str">
            <v>OSNOVNA ŠKOLA MURTERSKI ŠKOJI</v>
          </cell>
          <cell r="C224" t="str">
            <v>MURTER</v>
          </cell>
        </row>
        <row r="225">
          <cell r="A225">
            <v>349</v>
          </cell>
          <cell r="B225" t="str">
            <v>OSNOVNA ŠKOLA DORE PEJAČEVIĆ</v>
          </cell>
          <cell r="C225" t="str">
            <v>NAŠICE</v>
          </cell>
        </row>
        <row r="226">
          <cell r="A226">
            <v>350</v>
          </cell>
          <cell r="B226" t="str">
            <v>OSNOVNA ŠKOLA IVANA BRNJIKA SLOVAKA</v>
          </cell>
          <cell r="C226" t="str">
            <v>NAŠICE</v>
          </cell>
        </row>
        <row r="227">
          <cell r="A227">
            <v>351</v>
          </cell>
          <cell r="B227" t="str">
            <v>OSNOVNA ŠKOLA KRALJA TOMISLAVA, NAŠICE</v>
          </cell>
          <cell r="C227" t="str">
            <v>NAŠICE</v>
          </cell>
        </row>
        <row r="228">
          <cell r="A228">
            <v>352</v>
          </cell>
          <cell r="B228" t="str">
            <v>OSNOVNA ŠKOLA NEDELIŠĆE</v>
          </cell>
          <cell r="C228" t="str">
            <v>NEDELIŠĆE</v>
          </cell>
        </row>
        <row r="229">
          <cell r="A229">
            <v>353</v>
          </cell>
          <cell r="B229" t="str">
            <v>OSNOVNA ŠKOLA "VITOMIR ŠIROLA - PAJO"</v>
          </cell>
          <cell r="C229" t="str">
            <v>NEDEŠĆINA</v>
          </cell>
        </row>
        <row r="230">
          <cell r="A230">
            <v>354</v>
          </cell>
          <cell r="B230" t="str">
            <v>OSNOVNA ŠKOLA NEGOSLAVCI</v>
          </cell>
          <cell r="C230" t="str">
            <v>NEGOSLAVCI</v>
          </cell>
        </row>
        <row r="231">
          <cell r="A231">
            <v>355</v>
          </cell>
          <cell r="B231" t="str">
            <v>OSNOVNA ŠKOLA NEORIĆ-SUTINA</v>
          </cell>
          <cell r="C231" t="str">
            <v>NEORIĆ</v>
          </cell>
        </row>
        <row r="232">
          <cell r="A232">
            <v>360</v>
          </cell>
          <cell r="B232" t="str">
            <v>OSNOVNA ŠKOLA VLADIMIRA NAZORA, NOVA BUKOVICA</v>
          </cell>
          <cell r="C232" t="str">
            <v>NOVA BUKOVICA</v>
          </cell>
        </row>
        <row r="233">
          <cell r="A233">
            <v>361</v>
          </cell>
          <cell r="B233" t="str">
            <v>OSNOVNA ŠKOLA LJUDEVITA GAJA NOVA GRADIŠKA</v>
          </cell>
          <cell r="C233" t="str">
            <v>NOVA GRADIŠKA</v>
          </cell>
        </row>
        <row r="234">
          <cell r="A234">
            <v>362</v>
          </cell>
          <cell r="B234" t="str">
            <v>OSNOVNA ŠKOLA MATO LOVRAK</v>
          </cell>
          <cell r="C234" t="str">
            <v>NOVA GRADIŠKA</v>
          </cell>
        </row>
        <row r="235">
          <cell r="A235">
            <v>363</v>
          </cell>
          <cell r="B235" t="str">
            <v>OSNOVNA ŠKOLA IVANA VITEZA TRNSKOG</v>
          </cell>
          <cell r="C235" t="str">
            <v>NOVA RAČA</v>
          </cell>
        </row>
        <row r="236">
          <cell r="A236">
            <v>366</v>
          </cell>
          <cell r="B236" t="str">
            <v>OSNOVNA ŠKOLA NOVI MAROF</v>
          </cell>
          <cell r="C236" t="str">
            <v>NOVI MAROF</v>
          </cell>
        </row>
        <row r="237">
          <cell r="A237">
            <v>367</v>
          </cell>
          <cell r="B237" t="str">
            <v>OŠ NOVI MAROF, PŠ REMETINEC</v>
          </cell>
          <cell r="C237" t="str">
            <v>NOVI MAROF</v>
          </cell>
        </row>
        <row r="238">
          <cell r="A238">
            <v>368</v>
          </cell>
          <cell r="B238" t="str">
            <v>OSNOVNA ŠKOLA IVANA MAŽURANIĆA</v>
          </cell>
          <cell r="C238" t="str">
            <v>NOVI VINODOLSKI</v>
          </cell>
        </row>
        <row r="239">
          <cell r="A239">
            <v>372</v>
          </cell>
          <cell r="B239" t="str">
            <v>OŠ PROF. BLAŽ MAĐER</v>
          </cell>
          <cell r="C239" t="str">
            <v>NOVIGRAD PODRAVSKI</v>
          </cell>
        </row>
        <row r="240">
          <cell r="A240">
            <v>373</v>
          </cell>
          <cell r="B240" t="str">
            <v>OSNOVNA ŠKOLA NOVO ČIČE</v>
          </cell>
          <cell r="C240" t="str">
            <v>NOVO ČIČE</v>
          </cell>
        </row>
        <row r="241">
          <cell r="A241">
            <v>374</v>
          </cell>
          <cell r="B241" t="str">
            <v>OSNOVNA ŠKOLA NOVSKA</v>
          </cell>
          <cell r="C241" t="str">
            <v>NOVSKA</v>
          </cell>
        </row>
        <row r="242">
          <cell r="A242">
            <v>378</v>
          </cell>
          <cell r="B242" t="str">
            <v>OSNOVNA ŠKOLA IVANA MAŽURANIĆA</v>
          </cell>
          <cell r="C242" t="str">
            <v>OBROVAC SINJSKI</v>
          </cell>
        </row>
        <row r="243">
          <cell r="A243">
            <v>379</v>
          </cell>
          <cell r="B243" t="str">
            <v>OSNOVNA ŠKOLA IVANE BRLIĆ-MAŽURANIĆ</v>
          </cell>
          <cell r="C243" t="str">
            <v>OGULIN</v>
          </cell>
        </row>
        <row r="244">
          <cell r="A244">
            <v>380</v>
          </cell>
          <cell r="B244" t="str">
            <v>PRVA OSNOVNA ŠKOLA</v>
          </cell>
          <cell r="C244" t="str">
            <v>OGULIN</v>
          </cell>
        </row>
        <row r="245">
          <cell r="A245">
            <v>381</v>
          </cell>
          <cell r="B245" t="str">
            <v>OSNOVNA ŠKOLA OKUČANI</v>
          </cell>
          <cell r="C245" t="str">
            <v>OKUČANI</v>
          </cell>
        </row>
        <row r="246">
          <cell r="A246">
            <v>382</v>
          </cell>
          <cell r="B246" t="str">
            <v>OSNOVNA ŠKOLA "JOSIP PUPAČIĆ"</v>
          </cell>
          <cell r="C246" t="str">
            <v>OMIŠ</v>
          </cell>
        </row>
        <row r="247">
          <cell r="A247">
            <v>383</v>
          </cell>
          <cell r="B247" t="str">
            <v>OSNOVNA ŠKOLA OMIŠALJ</v>
          </cell>
          <cell r="C247" t="str">
            <v>OMIŠALJ</v>
          </cell>
        </row>
        <row r="248">
          <cell r="A248">
            <v>384</v>
          </cell>
          <cell r="B248" t="str">
            <v>OSNOVNA ŠKOLA RIKARD KATALINIĆ JERETOV</v>
          </cell>
          <cell r="C248" t="str">
            <v>OPATIJA</v>
          </cell>
        </row>
        <row r="249">
          <cell r="A249">
            <v>386</v>
          </cell>
          <cell r="B249" t="str">
            <v>OSNOVNA ŠKOLA MILANA ŠORGA</v>
          </cell>
          <cell r="C249" t="str">
            <v>OPRTALJ</v>
          </cell>
        </row>
        <row r="250">
          <cell r="A250">
            <v>387</v>
          </cell>
          <cell r="B250" t="str">
            <v>OSNOVNA ŠKOLA OPUZEN</v>
          </cell>
          <cell r="C250" t="str">
            <v>OPUZEN</v>
          </cell>
        </row>
        <row r="251">
          <cell r="A251">
            <v>391</v>
          </cell>
          <cell r="B251" t="str">
            <v>OSNOVNA ŠKOLA SVETI PETAR OREHOVEC</v>
          </cell>
          <cell r="C251" t="str">
            <v>SVETI PETAR OREHOVEC</v>
          </cell>
        </row>
        <row r="252">
          <cell r="A252">
            <v>393</v>
          </cell>
          <cell r="B252" t="str">
            <v>OSNOVNA ŠKOLA "DR. STJEPAN ILIJAŠEVIĆ" ORIOVAC</v>
          </cell>
          <cell r="C252" t="str">
            <v>ORIOVAC</v>
          </cell>
        </row>
        <row r="253">
          <cell r="A253">
            <v>394</v>
          </cell>
          <cell r="B253" t="str">
            <v>OSNOVNA ŠKOLA OROSLAVJE</v>
          </cell>
          <cell r="C253" t="str">
            <v>OROSLAVJE</v>
          </cell>
        </row>
        <row r="254">
          <cell r="A254">
            <v>395</v>
          </cell>
          <cell r="B254" t="str">
            <v>OSNOVNA ŠKOLA ANTUNA MIHANOVIĆA</v>
          </cell>
          <cell r="C254" t="str">
            <v>OSIJEK</v>
          </cell>
        </row>
        <row r="255">
          <cell r="A255">
            <v>396</v>
          </cell>
          <cell r="B255" t="str">
            <v>OSNOVNA ŠKOLA AUGUST ŠENOA</v>
          </cell>
          <cell r="C255" t="str">
            <v>OSIJEK</v>
          </cell>
        </row>
        <row r="256">
          <cell r="A256">
            <v>397</v>
          </cell>
          <cell r="B256" t="str">
            <v>OSNOVNA ŠKOLA DOBRIŠA CESARIĆ</v>
          </cell>
          <cell r="C256" t="str">
            <v>OSIJEK</v>
          </cell>
        </row>
        <row r="257">
          <cell r="A257">
            <v>398</v>
          </cell>
          <cell r="B257" t="str">
            <v>OSNOVNA ŠKOLA FRANA KRSTE FRANKOPANA</v>
          </cell>
          <cell r="C257" t="str">
            <v>OSIJEK</v>
          </cell>
        </row>
        <row r="258">
          <cell r="A258">
            <v>399</v>
          </cell>
          <cell r="B258" t="str">
            <v>OSNOVNA ŠKOLA FRANJE KREŽME</v>
          </cell>
          <cell r="C258" t="str">
            <v>OSIJEK</v>
          </cell>
        </row>
        <row r="259">
          <cell r="A259">
            <v>400</v>
          </cell>
          <cell r="B259" t="str">
            <v>OSNOVNA ŠKOLA GRIGOR VITEZ</v>
          </cell>
          <cell r="C259" t="str">
            <v>OSIJEK</v>
          </cell>
        </row>
        <row r="260">
          <cell r="A260">
            <v>401</v>
          </cell>
          <cell r="B260" t="str">
            <v>OSNOVNA ŠKOLA IVANA FILIPOVIĆA</v>
          </cell>
          <cell r="C260" t="str">
            <v>OSIJEK</v>
          </cell>
        </row>
        <row r="261">
          <cell r="A261">
            <v>402</v>
          </cell>
          <cell r="B261" t="str">
            <v>OSNOVNA ŠKOLA JAGODE TRUHELKE</v>
          </cell>
          <cell r="C261" t="str">
            <v>OSIJEK</v>
          </cell>
        </row>
        <row r="262">
          <cell r="A262">
            <v>406</v>
          </cell>
          <cell r="B262" t="str">
            <v>OSNOVNA ŠKOLA RETFALA</v>
          </cell>
          <cell r="C262" t="str">
            <v>OSIJEK</v>
          </cell>
        </row>
        <row r="263">
          <cell r="A263">
            <v>407</v>
          </cell>
          <cell r="B263" t="str">
            <v>OSNOVNA ŠKOLA SVETE ANE</v>
          </cell>
          <cell r="C263" t="str">
            <v>OSIJEK</v>
          </cell>
        </row>
        <row r="264">
          <cell r="A264">
            <v>408</v>
          </cell>
          <cell r="B264" t="str">
            <v>OSNOVNA ŠKOLA "TIN UJEVIĆ"</v>
          </cell>
          <cell r="C264" t="str">
            <v>OSIJEK</v>
          </cell>
        </row>
        <row r="265">
          <cell r="A265">
            <v>409</v>
          </cell>
          <cell r="B265" t="str">
            <v>OSNOVNA ŠKOLA VIJENAC</v>
          </cell>
          <cell r="C265" t="str">
            <v>OSIJEK</v>
          </cell>
        </row>
        <row r="266">
          <cell r="A266">
            <v>410</v>
          </cell>
          <cell r="B266" t="str">
            <v>OSNOVNA ŠKOLA VLADIMIRA BECIĆA</v>
          </cell>
          <cell r="C266" t="str">
            <v>OSIJEK</v>
          </cell>
        </row>
        <row r="267">
          <cell r="A267">
            <v>411</v>
          </cell>
          <cell r="B267" t="str">
            <v xml:space="preserve"> P.Š. S i Z. RENDULIĆA</v>
          </cell>
          <cell r="C267" t="str">
            <v>OŠTARIJE</v>
          </cell>
        </row>
        <row r="268">
          <cell r="A268">
            <v>414</v>
          </cell>
          <cell r="B268" t="str">
            <v>OSNOVNA ŠKOLA KAMEŠNICA</v>
          </cell>
          <cell r="C268" t="str">
            <v>OTOK (DALMACIJA)</v>
          </cell>
        </row>
        <row r="269">
          <cell r="A269">
            <v>415</v>
          </cell>
          <cell r="B269" t="str">
            <v>OSNOVNA ŠKOLA OTRIĆI-DUBRAVE</v>
          </cell>
          <cell r="C269" t="str">
            <v>OTRIĆ - SEOCI</v>
          </cell>
        </row>
        <row r="270">
          <cell r="A270">
            <v>416</v>
          </cell>
          <cell r="B270" t="str">
            <v>OSNOVNA ŠKOLA "SLAVA RAŠKAJ"</v>
          </cell>
          <cell r="C270" t="str">
            <v>OZALJ</v>
          </cell>
        </row>
        <row r="271">
          <cell r="A271">
            <v>418</v>
          </cell>
          <cell r="B271" t="str">
            <v>OSNOVNA ŠKOLA PAKOŠTANE</v>
          </cell>
          <cell r="C271" t="str">
            <v>PAKOŠTANE</v>
          </cell>
        </row>
        <row r="272">
          <cell r="A272">
            <v>419</v>
          </cell>
          <cell r="B272" t="str">
            <v>OSNOVNA ŠKOLA BRAĆE RADIĆA PAKRAC</v>
          </cell>
          <cell r="C272" t="str">
            <v>PAKRAC</v>
          </cell>
        </row>
        <row r="273">
          <cell r="A273">
            <v>420</v>
          </cell>
          <cell r="B273" t="str">
            <v>OSNOVNA ŠKOLA VLADIMIRA NAZORA</v>
          </cell>
          <cell r="C273" t="str">
            <v>PAZIN</v>
          </cell>
        </row>
        <row r="274">
          <cell r="A274">
            <v>424</v>
          </cell>
          <cell r="B274" t="str">
            <v>OSNOVNA ŠKOLA PETRIJANEC</v>
          </cell>
          <cell r="C274" t="str">
            <v>PETRIJANEC</v>
          </cell>
        </row>
        <row r="275">
          <cell r="A275">
            <v>428</v>
          </cell>
          <cell r="B275" t="str">
            <v>OSNOVNA ŠKOLA IVAN GORAN KOVAČIĆ</v>
          </cell>
          <cell r="C275" t="str">
            <v>PETRINJA</v>
          </cell>
        </row>
        <row r="276">
          <cell r="A276">
            <v>430</v>
          </cell>
          <cell r="B276" t="str">
            <v>OŠ DRAGUTINA TADIJANOVIĆA PETRINJA</v>
          </cell>
          <cell r="C276" t="str">
            <v>PETRINJA</v>
          </cell>
        </row>
        <row r="277">
          <cell r="A277">
            <v>431</v>
          </cell>
          <cell r="B277" t="str">
            <v>OSNOVNA ŠKOLA ANTUNA MIHANOVIĆA</v>
          </cell>
          <cell r="C277" t="str">
            <v>PETROVSKO</v>
          </cell>
        </row>
        <row r="278">
          <cell r="A278">
            <v>433</v>
          </cell>
          <cell r="B278" t="str">
            <v>OSNOVNA ŠKOLA "VLADIMIR NAZOR"</v>
          </cell>
          <cell r="C278" t="str">
            <v>PISAROVINA</v>
          </cell>
        </row>
        <row r="279">
          <cell r="A279">
            <v>434</v>
          </cell>
          <cell r="B279" t="str">
            <v>OSNOVNA ŠKOLA MATIJA GUBEC</v>
          </cell>
          <cell r="C279" t="str">
            <v>PIŠKOREVCI</v>
          </cell>
        </row>
        <row r="280">
          <cell r="A280">
            <v>435</v>
          </cell>
          <cell r="B280" t="str">
            <v>OSNOVNA ŠKOLA PETRA PRERADOVIĆA</v>
          </cell>
          <cell r="C280" t="str">
            <v>PITOMAČA</v>
          </cell>
        </row>
        <row r="281">
          <cell r="A281">
            <v>436</v>
          </cell>
          <cell r="B281" t="str">
            <v>OSNOVNA ŠKOLA PLAŠKI</v>
          </cell>
          <cell r="C281" t="str">
            <v>PLAŠKI</v>
          </cell>
        </row>
        <row r="282">
          <cell r="A282">
            <v>437</v>
          </cell>
          <cell r="B282" t="str">
            <v>OSNOVNA ŠKOLA FRA KAJE ADŽIĆA</v>
          </cell>
          <cell r="C282" t="str">
            <v>PLETERNICA</v>
          </cell>
        </row>
        <row r="283">
          <cell r="A283">
            <v>439</v>
          </cell>
          <cell r="B283" t="str">
            <v>OSNOVNA ŠKOLA "VLADIMIR NAZOR"</v>
          </cell>
          <cell r="C283" t="str">
            <v>PLOČE</v>
          </cell>
        </row>
        <row r="284">
          <cell r="A284">
            <v>441</v>
          </cell>
          <cell r="B284" t="str">
            <v>OSNOVNA ŠKOLA DON MIHOVILA PAVLINOVIĆA</v>
          </cell>
          <cell r="C284" t="str">
            <v>PODGORA</v>
          </cell>
        </row>
        <row r="285">
          <cell r="A285">
            <v>442</v>
          </cell>
          <cell r="B285" t="str">
            <v>OSNOVNA ŠKOLA HINKA JUHNA PODGORAČ</v>
          </cell>
          <cell r="C285" t="str">
            <v>PODGORAČ</v>
          </cell>
        </row>
        <row r="286">
          <cell r="A286">
            <v>443</v>
          </cell>
          <cell r="B286" t="str">
            <v>OSNOVNA ŠKOLA VLADIMIRA NAZORA</v>
          </cell>
          <cell r="C286" t="str">
            <v>POTPIĆAN</v>
          </cell>
        </row>
        <row r="287">
          <cell r="A287">
            <v>444</v>
          </cell>
          <cell r="B287" t="str">
            <v>OSNOVNA ŠKOLA STROŽANAC</v>
          </cell>
          <cell r="C287" t="str">
            <v>PODSTRANA</v>
          </cell>
        </row>
        <row r="288">
          <cell r="A288">
            <v>445</v>
          </cell>
          <cell r="B288" t="str">
            <v>OSNOVNA ŠKOLA PODTUREN</v>
          </cell>
          <cell r="C288" t="str">
            <v>PODTUREN</v>
          </cell>
        </row>
        <row r="289">
          <cell r="A289">
            <v>447</v>
          </cell>
          <cell r="B289" t="str">
            <v>OSNOVNA ŠKOLA FRANKA LISICE POLAČA</v>
          </cell>
          <cell r="C289" t="str">
            <v>POLAČA</v>
          </cell>
        </row>
        <row r="290">
          <cell r="A290">
            <v>448</v>
          </cell>
          <cell r="B290" t="str">
            <v>OSNOVNA ŠKOLA POLIČNIK</v>
          </cell>
          <cell r="C290" t="str">
            <v>POLIČNIK</v>
          </cell>
        </row>
        <row r="291">
          <cell r="A291">
            <v>450</v>
          </cell>
          <cell r="B291" t="str">
            <v>OSNOVNA ŠKOLA POPOVAC</v>
          </cell>
          <cell r="C291" t="str">
            <v>POPOVAC</v>
          </cell>
        </row>
        <row r="292">
          <cell r="A292">
            <v>451</v>
          </cell>
          <cell r="B292" t="str">
            <v>OSNOVNA ŠKOLA POPOVAČA</v>
          </cell>
          <cell r="C292" t="str">
            <v>POPOVAČA</v>
          </cell>
        </row>
        <row r="293">
          <cell r="A293">
            <v>452</v>
          </cell>
          <cell r="B293" t="str">
            <v>OSNOVNA ŠKOLA POREČ</v>
          </cell>
          <cell r="C293" t="str">
            <v>POREČ</v>
          </cell>
        </row>
        <row r="294">
          <cell r="A294">
            <v>456</v>
          </cell>
          <cell r="B294" t="str">
            <v>OSNOVNA ŠKOLA BRAĆA RIBAR</v>
          </cell>
          <cell r="C294" t="str">
            <v>POSEDARJE</v>
          </cell>
        </row>
        <row r="295">
          <cell r="A295">
            <v>457</v>
          </cell>
          <cell r="B295" t="str">
            <v>OSNOVNA ŠKOLA VLADIMIRA NAZORA</v>
          </cell>
          <cell r="C295" t="str">
            <v>POSTIRA</v>
          </cell>
        </row>
        <row r="296">
          <cell r="A296">
            <v>459</v>
          </cell>
          <cell r="B296" t="str">
            <v>KATOLIČKA OSNOVNA ŠKOLA U POŽEGI</v>
          </cell>
          <cell r="C296" t="str">
            <v>POŽEGA</v>
          </cell>
        </row>
        <row r="297">
          <cell r="A297">
            <v>460</v>
          </cell>
          <cell r="B297" t="str">
            <v>OSNOVNA ŠKOLA ANTUNA KANIŽLIĆA</v>
          </cell>
          <cell r="C297" t="str">
            <v>POŽEGA</v>
          </cell>
        </row>
        <row r="298">
          <cell r="A298">
            <v>461</v>
          </cell>
          <cell r="B298" t="str">
            <v>OSNOVNA ŠKOLA DOBRIŠA CESARIĆ</v>
          </cell>
          <cell r="C298" t="str">
            <v>POŽEGA</v>
          </cell>
        </row>
        <row r="299">
          <cell r="A299">
            <v>462</v>
          </cell>
          <cell r="B299" t="str">
            <v>OSNOVNA ŠKOLA JULIJA KEMPFA</v>
          </cell>
          <cell r="C299" t="str">
            <v>POŽEGA</v>
          </cell>
        </row>
        <row r="300">
          <cell r="A300">
            <v>463</v>
          </cell>
          <cell r="B300" t="str">
            <v>OSNOVNA ŠKOLA JANKA LESKOVARA</v>
          </cell>
          <cell r="C300" t="str">
            <v>PREGRADA</v>
          </cell>
        </row>
        <row r="301">
          <cell r="A301">
            <v>465</v>
          </cell>
          <cell r="B301" t="str">
            <v>OSNOVNA ŠKOLA DRAŠKOVEC</v>
          </cell>
          <cell r="C301" t="str">
            <v>PRELOG</v>
          </cell>
        </row>
        <row r="302">
          <cell r="A302">
            <v>466</v>
          </cell>
          <cell r="B302" t="str">
            <v>OSNOVNA ŠKOLA PRELOG</v>
          </cell>
          <cell r="C302" t="str">
            <v>PRELOG</v>
          </cell>
        </row>
        <row r="303">
          <cell r="A303">
            <v>469</v>
          </cell>
          <cell r="B303" t="str">
            <v>OSNOVNA ŠKOLA IVANE BRLIĆ-MAŽURANIĆ</v>
          </cell>
          <cell r="C303" t="str">
            <v>PRIGORJE BRDOVEČKO</v>
          </cell>
        </row>
        <row r="304">
          <cell r="A304">
            <v>472</v>
          </cell>
          <cell r="B304" t="str">
            <v>OSNOVNA ŠKOLA STJEPANA ANTOLOVIĆA</v>
          </cell>
          <cell r="C304" t="str">
            <v>PRIVLAKA</v>
          </cell>
        </row>
        <row r="305">
          <cell r="A305">
            <v>473</v>
          </cell>
          <cell r="B305" t="str">
            <v>OSNOVNA ŠKOLA PRIVLAKA</v>
          </cell>
          <cell r="C305" t="str">
            <v>PRIVLAKA (DALMACIJA)</v>
          </cell>
        </row>
        <row r="306">
          <cell r="A306">
            <v>474</v>
          </cell>
          <cell r="B306" t="str">
            <v>OSNOVNA ŠKOLA PUČIŠĆA</v>
          </cell>
          <cell r="C306" t="str">
            <v>PUČIŠĆA OTOK BRAČ</v>
          </cell>
        </row>
        <row r="307">
          <cell r="A307">
            <v>475</v>
          </cell>
          <cell r="B307" t="str">
            <v>OSNOVNA ŠKOLA CENTAR</v>
          </cell>
          <cell r="C307" t="str">
            <v>PULA</v>
          </cell>
        </row>
        <row r="308">
          <cell r="A308">
            <v>477</v>
          </cell>
          <cell r="B308" t="str">
            <v>OSNOVNA ŠKOLA KAŠTANJER</v>
          </cell>
          <cell r="C308" t="str">
            <v>PULA</v>
          </cell>
        </row>
        <row r="309">
          <cell r="A309">
            <v>479</v>
          </cell>
          <cell r="B309" t="str">
            <v>OSNOVNA ŠKOLA STOJA</v>
          </cell>
          <cell r="C309" t="str">
            <v>PULA</v>
          </cell>
        </row>
        <row r="310">
          <cell r="A310">
            <v>482</v>
          </cell>
          <cell r="B310" t="str">
            <v>OSNOVNA ŠKOLA VELI VRH PULA</v>
          </cell>
          <cell r="C310" t="str">
            <v>PULA</v>
          </cell>
        </row>
        <row r="311">
          <cell r="A311">
            <v>483</v>
          </cell>
          <cell r="B311" t="str">
            <v>OSNOVNA ŠKOLA VERUDA</v>
          </cell>
          <cell r="C311" t="str">
            <v>PULA</v>
          </cell>
        </row>
        <row r="312">
          <cell r="A312">
            <v>484</v>
          </cell>
          <cell r="B312" t="str">
            <v>OSNOVNA ŠKOLA VIDIKOVAC</v>
          </cell>
          <cell r="C312" t="str">
            <v>PULA</v>
          </cell>
        </row>
        <row r="313">
          <cell r="A313">
            <v>487</v>
          </cell>
          <cell r="B313" t="str">
            <v>OSNOVNA ŠKOLA JOSIP KOZARAC</v>
          </cell>
          <cell r="C313" t="str">
            <v>PUNITOVCI</v>
          </cell>
        </row>
        <row r="314">
          <cell r="A314">
            <v>488</v>
          </cell>
          <cell r="B314" t="str">
            <v>OSNOVNA ŠKOLA IVANA RABLJANINA RAB</v>
          </cell>
          <cell r="C314" t="str">
            <v>RAB</v>
          </cell>
        </row>
        <row r="315">
          <cell r="A315">
            <v>490</v>
          </cell>
          <cell r="B315" t="str">
            <v>OSNOVNA ŠKOLA SIDE KOŠUTIĆ</v>
          </cell>
          <cell r="C315" t="str">
            <v>RADOBOJ</v>
          </cell>
        </row>
        <row r="316">
          <cell r="A316">
            <v>493</v>
          </cell>
          <cell r="B316" t="str">
            <v>OSNOVNA ŠKOLA RAJIĆ</v>
          </cell>
          <cell r="C316" t="str">
            <v>RAJIĆ</v>
          </cell>
        </row>
        <row r="317">
          <cell r="A317">
            <v>495</v>
          </cell>
          <cell r="B317" t="str">
            <v>OSNOVNA ŠKOLA EUGENA KVATERNIKA</v>
          </cell>
          <cell r="C317" t="str">
            <v>RAKOVICA</v>
          </cell>
        </row>
        <row r="318">
          <cell r="A318">
            <v>497</v>
          </cell>
          <cell r="B318" t="str">
            <v>OSNOVNA ŠKOLA IVANA BATELIĆA - RAŠA</v>
          </cell>
          <cell r="C318" t="str">
            <v>RAŠA</v>
          </cell>
        </row>
        <row r="319">
          <cell r="A319">
            <v>499</v>
          </cell>
          <cell r="B319" t="str">
            <v>OSNOVNA ŠKOLA JURJA BARAKOVIĆA</v>
          </cell>
          <cell r="C319" t="str">
            <v>RAŽANAC</v>
          </cell>
        </row>
        <row r="320">
          <cell r="A320">
            <v>501</v>
          </cell>
          <cell r="B320" t="str">
            <v>OSNOVNA ŠKOLA ANTE STARČEVIĆA</v>
          </cell>
          <cell r="C320" t="str">
            <v>REŠETARI</v>
          </cell>
        </row>
        <row r="321">
          <cell r="A321">
            <v>503</v>
          </cell>
          <cell r="B321" t="str">
            <v>O. Š. - SE ˝SAN NICOLO˝</v>
          </cell>
          <cell r="C321" t="str">
            <v>RIJEKA</v>
          </cell>
        </row>
        <row r="322">
          <cell r="A322">
            <v>504</v>
          </cell>
          <cell r="B322" t="str">
            <v>OSNOVNA ŠKOLA  - SCUOLA, ELEMENTARE DOLAC</v>
          </cell>
          <cell r="C322" t="str">
            <v>RIJEKA</v>
          </cell>
        </row>
        <row r="323">
          <cell r="A323">
            <v>505</v>
          </cell>
          <cell r="B323" t="str">
            <v>OSNOVNA ŠKOLA - SCUOLA ELEMENTARE GELSI</v>
          </cell>
          <cell r="C323" t="str">
            <v>RIJEKA</v>
          </cell>
        </row>
        <row r="324">
          <cell r="A324">
            <v>507</v>
          </cell>
          <cell r="B324" t="str">
            <v>OŠ-SE BELVEDERE</v>
          </cell>
          <cell r="C324" t="str">
            <v>RIJEKA</v>
          </cell>
        </row>
        <row r="325">
          <cell r="A325">
            <v>508</v>
          </cell>
          <cell r="B325" t="str">
            <v>OSNOVNA ŠKOLA BRAJDA</v>
          </cell>
          <cell r="C325" t="str">
            <v>RIJEKA</v>
          </cell>
        </row>
        <row r="326">
          <cell r="A326">
            <v>509</v>
          </cell>
          <cell r="B326" t="str">
            <v>OSNOVNA ŠKOLA "CENTAR" RIJEKA</v>
          </cell>
          <cell r="C326" t="str">
            <v>RIJEKA</v>
          </cell>
        </row>
        <row r="327">
          <cell r="A327">
            <v>510</v>
          </cell>
          <cell r="B327" t="str">
            <v>OSNOVNA ŠKOLA "EUGEN KUMIČIĆ"</v>
          </cell>
          <cell r="C327" t="str">
            <v>RIJEKA</v>
          </cell>
        </row>
        <row r="328">
          <cell r="A328">
            <v>511</v>
          </cell>
          <cell r="B328" t="str">
            <v>OSNOVNA ŠKOLA FRAN FRANKOVIĆ</v>
          </cell>
          <cell r="C328" t="str">
            <v>RIJEKA</v>
          </cell>
        </row>
        <row r="329">
          <cell r="A329">
            <v>512</v>
          </cell>
          <cell r="B329" t="str">
            <v>OSNOVNA ŠKOLA GORNJA VEŽICA</v>
          </cell>
          <cell r="C329" t="str">
            <v>RIJEKA</v>
          </cell>
        </row>
        <row r="330">
          <cell r="A330">
            <v>514</v>
          </cell>
          <cell r="B330" t="str">
            <v>OSNOVNA ŠKOLA IVANA ZAJCA</v>
          </cell>
          <cell r="C330" t="str">
            <v>RIJEKA</v>
          </cell>
        </row>
        <row r="331">
          <cell r="A331">
            <v>515</v>
          </cell>
          <cell r="B331" t="str">
            <v>OSNOVNA ŠKOLA KOZALA</v>
          </cell>
          <cell r="C331" t="str">
            <v>RIJEKA</v>
          </cell>
        </row>
        <row r="332">
          <cell r="A332">
            <v>516</v>
          </cell>
          <cell r="B332" t="str">
            <v>OSNOVNA ŠKOLA NIKOLA TESLA</v>
          </cell>
          <cell r="C332" t="str">
            <v>RIJEKA</v>
          </cell>
        </row>
        <row r="333">
          <cell r="A333">
            <v>518</v>
          </cell>
          <cell r="B333" t="str">
            <v>OSNOVNA ŠKOLA PEHLIN</v>
          </cell>
          <cell r="C333" t="str">
            <v>RIJEKA</v>
          </cell>
        </row>
        <row r="334">
          <cell r="A334">
            <v>519</v>
          </cell>
          <cell r="B334" t="str">
            <v>OSNOVNA ŠKOLA PODMURVICE</v>
          </cell>
          <cell r="C334" t="str">
            <v>RIJEKA</v>
          </cell>
        </row>
        <row r="335">
          <cell r="A335">
            <v>520</v>
          </cell>
          <cell r="B335" t="str">
            <v>OSNOVNA ŠKOLA SRDOČI</v>
          </cell>
          <cell r="C335" t="str">
            <v>RIJEKA</v>
          </cell>
        </row>
        <row r="336">
          <cell r="A336">
            <v>521</v>
          </cell>
          <cell r="B336" t="str">
            <v>OSNOVNA ŠKOLA ŠKURINJE RIJEKA</v>
          </cell>
          <cell r="C336" t="str">
            <v>RIJEKA</v>
          </cell>
        </row>
        <row r="337">
          <cell r="A337">
            <v>522</v>
          </cell>
          <cell r="B337" t="str">
            <v>OSNOVNA ŠKOLA TRSAT</v>
          </cell>
          <cell r="C337" t="str">
            <v>RIJEKA</v>
          </cell>
        </row>
        <row r="338">
          <cell r="A338">
            <v>523</v>
          </cell>
          <cell r="B338" t="str">
            <v>OSNOVNA ŠKOLA TURNIĆ</v>
          </cell>
          <cell r="C338" t="str">
            <v>RIJEKA</v>
          </cell>
        </row>
        <row r="339">
          <cell r="A339">
            <v>524</v>
          </cell>
          <cell r="B339" t="str">
            <v>OSNOVNA ŠKOLA VEŽICA</v>
          </cell>
          <cell r="C339" t="str">
            <v>RIJEKA</v>
          </cell>
        </row>
        <row r="340">
          <cell r="A340">
            <v>525</v>
          </cell>
          <cell r="B340" t="str">
            <v>OSNOVNA ŠKOLA VLADIMIR GORTAN</v>
          </cell>
          <cell r="C340" t="str">
            <v>RIJEKA</v>
          </cell>
        </row>
        <row r="341">
          <cell r="A341">
            <v>528</v>
          </cell>
          <cell r="B341" t="str">
            <v>OSNOVNA ŠKOLA ROGOZNICA</v>
          </cell>
          <cell r="C341" t="str">
            <v>ROGOZNICA</v>
          </cell>
        </row>
        <row r="342">
          <cell r="A342">
            <v>529</v>
          </cell>
          <cell r="B342" t="str">
            <v>OSNOVNA ŠKOLA JURJA DOBRILE</v>
          </cell>
          <cell r="C342" t="str">
            <v>ROVINJ</v>
          </cell>
        </row>
        <row r="343">
          <cell r="A343">
            <v>530</v>
          </cell>
          <cell r="B343" t="str">
            <v>OŠ VLADIMIRA  NAZORA - SE V. NAZOR</v>
          </cell>
          <cell r="C343" t="str">
            <v>ROVINJ</v>
          </cell>
        </row>
        <row r="344">
          <cell r="A344">
            <v>532</v>
          </cell>
          <cell r="B344" t="str">
            <v>OSNOVNA ŠKOLA ROVIŠĆE</v>
          </cell>
          <cell r="C344" t="str">
            <v>ROVIŠĆE</v>
          </cell>
        </row>
        <row r="345">
          <cell r="A345">
            <v>533</v>
          </cell>
          <cell r="B345" t="str">
            <v>OSNOVNA ŠKOLA RUNOVIĆ</v>
          </cell>
          <cell r="C345" t="str">
            <v>RUNOVIĆ</v>
          </cell>
        </row>
        <row r="346">
          <cell r="A346">
            <v>534</v>
          </cell>
          <cell r="B346" t="str">
            <v>OSNOVNA ŠKOLA "PETAR LORINI"</v>
          </cell>
          <cell r="C346" t="str">
            <v>SALI</v>
          </cell>
        </row>
        <row r="347">
          <cell r="A347">
            <v>535</v>
          </cell>
          <cell r="B347" t="str">
            <v>OSNOVNA ŠKOLA BOGUMILA TONIJA</v>
          </cell>
          <cell r="C347" t="str">
            <v>SAMOBOR</v>
          </cell>
        </row>
        <row r="348">
          <cell r="A348">
            <v>537</v>
          </cell>
          <cell r="B348" t="str">
            <v>OSNOVNA ŠKOLA SAMOBOR</v>
          </cell>
          <cell r="C348" t="str">
            <v>SAMOBOR</v>
          </cell>
        </row>
        <row r="349">
          <cell r="A349">
            <v>538</v>
          </cell>
          <cell r="B349" t="str">
            <v>OŠ SATNICA ĐAKOVAČKA</v>
          </cell>
          <cell r="C349" t="str">
            <v>SATNICA ĐAKOVAČKA</v>
          </cell>
        </row>
        <row r="350">
          <cell r="A350">
            <v>539</v>
          </cell>
          <cell r="B350" t="str">
            <v>OSNOVNA ŠKOLA KRALJA ZVONIMIRA</v>
          </cell>
          <cell r="C350" t="str">
            <v>SEGET DONJI</v>
          </cell>
        </row>
        <row r="351">
          <cell r="A351">
            <v>540</v>
          </cell>
          <cell r="B351" t="str">
            <v>OSNOVNA ŠKOLA SELA</v>
          </cell>
          <cell r="C351" t="str">
            <v>SELA</v>
          </cell>
        </row>
        <row r="352">
          <cell r="A352">
            <v>543</v>
          </cell>
          <cell r="B352" t="str">
            <v>OSNOVNA ŠKOLA SELNICA</v>
          </cell>
          <cell r="C352" t="str">
            <v>SELNICA</v>
          </cell>
        </row>
        <row r="353">
          <cell r="A353">
            <v>544</v>
          </cell>
          <cell r="B353" t="str">
            <v>OSNOVNA ŠKOLA JOSIPA KOZARCA</v>
          </cell>
          <cell r="C353" t="str">
            <v>SEMELJCI</v>
          </cell>
        </row>
        <row r="354">
          <cell r="A354">
            <v>547</v>
          </cell>
          <cell r="B354" t="str">
            <v>OSNOVNA ŠKOLA IVANA GRANĐE U SOBLINCU</v>
          </cell>
          <cell r="C354" t="str">
            <v>SESVETE</v>
          </cell>
        </row>
        <row r="355">
          <cell r="A355">
            <v>548</v>
          </cell>
          <cell r="B355" t="str">
            <v>OSNOVNA ŠKOLA JELKOVEC</v>
          </cell>
          <cell r="C355" t="str">
            <v>SESVETE</v>
          </cell>
        </row>
        <row r="356">
          <cell r="A356">
            <v>549</v>
          </cell>
          <cell r="B356" t="str">
            <v>OSNOVNA ŠKOLA LUKA</v>
          </cell>
          <cell r="C356" t="str">
            <v>SESVETE</v>
          </cell>
        </row>
        <row r="357">
          <cell r="A357">
            <v>550</v>
          </cell>
          <cell r="B357" t="str">
            <v>OSNOVNA ŠKOLA SESVETE</v>
          </cell>
          <cell r="C357" t="str">
            <v>SESVETE</v>
          </cell>
        </row>
        <row r="358">
          <cell r="A358">
            <v>551</v>
          </cell>
          <cell r="B358" t="str">
            <v>OSNOVNA ŠKOLA SESVETSKA SELA</v>
          </cell>
          <cell r="C358" t="str">
            <v>SESVETE</v>
          </cell>
        </row>
        <row r="359">
          <cell r="A359">
            <v>553</v>
          </cell>
          <cell r="B359" t="str">
            <v>OSNOVNA ŠKOLA SESVETSKI KRALJEVEC</v>
          </cell>
          <cell r="C359" t="str">
            <v>SESVETSKI  KRALJEVEC</v>
          </cell>
        </row>
        <row r="360">
          <cell r="A360">
            <v>554</v>
          </cell>
          <cell r="B360" t="str">
            <v>OSNOVNA ŠKOLA IVER</v>
          </cell>
          <cell r="C360" t="str">
            <v>SESVETSKI KRALJEVEC</v>
          </cell>
        </row>
        <row r="361">
          <cell r="A361">
            <v>555</v>
          </cell>
          <cell r="B361" t="str">
            <v>OSNOVNA ŠKOLA SIBINJSKIH ŽRTAVA</v>
          </cell>
          <cell r="C361" t="str">
            <v>SIBINJ</v>
          </cell>
        </row>
        <row r="362">
          <cell r="A362">
            <v>558</v>
          </cell>
          <cell r="B362" t="str">
            <v>OSNOVNA ŠKOLA IVANA LOVRIĆA</v>
          </cell>
          <cell r="C362" t="str">
            <v>SINJ</v>
          </cell>
        </row>
        <row r="363">
          <cell r="A363">
            <v>562</v>
          </cell>
          <cell r="B363" t="str">
            <v>OSNOVNA ŠKOLA 22. LIPNJA</v>
          </cell>
          <cell r="C363" t="str">
            <v>SISAK</v>
          </cell>
        </row>
        <row r="364">
          <cell r="A364">
            <v>563</v>
          </cell>
          <cell r="B364" t="str">
            <v>OSNOVNA ŠKOLA BRAĆA RIBAR</v>
          </cell>
          <cell r="C364" t="str">
            <v>SISAK</v>
          </cell>
        </row>
        <row r="365">
          <cell r="A365">
            <v>566</v>
          </cell>
          <cell r="B365" t="str">
            <v>OSNOVNA ŠKOLA VIKTOROVAC</v>
          </cell>
          <cell r="C365" t="str">
            <v>SISAK</v>
          </cell>
        </row>
        <row r="366">
          <cell r="A366">
            <v>568</v>
          </cell>
          <cell r="B366" t="str">
            <v>OSNOVNA ŠKOLA "SKAKAVAC"</v>
          </cell>
          <cell r="C366" t="str">
            <v>SKAKAVAC</v>
          </cell>
        </row>
        <row r="367">
          <cell r="A367">
            <v>570</v>
          </cell>
          <cell r="B367" t="str">
            <v>OSNOVNA ŠKOLA SKRADIN</v>
          </cell>
          <cell r="C367" t="str">
            <v>SKRADIN</v>
          </cell>
        </row>
        <row r="368">
          <cell r="A368">
            <v>573</v>
          </cell>
          <cell r="B368" t="str">
            <v>OSNOVNA ŠKOLA EUGENA KUMIČIĆA</v>
          </cell>
          <cell r="C368" t="str">
            <v>SLATINA</v>
          </cell>
        </row>
        <row r="369">
          <cell r="A369">
            <v>574</v>
          </cell>
          <cell r="B369" t="str">
            <v>OSNOVNA ŠKOLA JOSIPA KOZARCA</v>
          </cell>
          <cell r="C369" t="str">
            <v>SLATINA</v>
          </cell>
        </row>
        <row r="370">
          <cell r="A370">
            <v>576</v>
          </cell>
          <cell r="B370" t="str">
            <v>OSNOVNA ŠKOLA ANTUN MIHANOVIĆ</v>
          </cell>
          <cell r="C370" t="str">
            <v>SLAVONSKI BROD</v>
          </cell>
        </row>
        <row r="371">
          <cell r="A371">
            <v>577</v>
          </cell>
          <cell r="B371" t="str">
            <v>OSNOVNA ŠKOLA BLAŽ TADIJANOVIĆ</v>
          </cell>
          <cell r="C371" t="str">
            <v>SLAVONSKI BROD</v>
          </cell>
        </row>
        <row r="372">
          <cell r="A372">
            <v>578</v>
          </cell>
          <cell r="B372" t="str">
            <v>OSNOVNA ŠKOLA "BOGOSLAV ŠULEK"</v>
          </cell>
          <cell r="C372" t="str">
            <v>SLAVONSKI BROD</v>
          </cell>
        </row>
        <row r="373">
          <cell r="A373">
            <v>579</v>
          </cell>
          <cell r="B373" t="str">
            <v>OSNOVNA ŠKOLA DRAGUTIN TADIJANOVIĆ</v>
          </cell>
          <cell r="C373" t="str">
            <v>SLAVONSKI BROD</v>
          </cell>
        </row>
        <row r="374">
          <cell r="A374">
            <v>580</v>
          </cell>
          <cell r="B374" t="str">
            <v>OSNOVNA ŠKOLA ĐURO PILAR</v>
          </cell>
          <cell r="C374" t="str">
            <v>SLAVONSKI BROD</v>
          </cell>
        </row>
        <row r="375">
          <cell r="A375">
            <v>582</v>
          </cell>
          <cell r="B375" t="str">
            <v>OSNOVNA ŠKOLA "IVAN GORAN KOVAČIĆ"</v>
          </cell>
          <cell r="C375" t="str">
            <v>SLAVONSKI BROD</v>
          </cell>
        </row>
        <row r="376">
          <cell r="A376">
            <v>585</v>
          </cell>
          <cell r="B376" t="str">
            <v>OSNOVNA ŠKOLA "VLADIMIR NAZOR"</v>
          </cell>
          <cell r="C376" t="str">
            <v>SLAVONSKI BROD</v>
          </cell>
        </row>
        <row r="377">
          <cell r="A377">
            <v>587</v>
          </cell>
          <cell r="B377" t="str">
            <v>OSNOVNA ŠKOLA SLUNJ</v>
          </cell>
          <cell r="C377" t="str">
            <v>SLUNJ</v>
          </cell>
        </row>
        <row r="378">
          <cell r="A378">
            <v>590</v>
          </cell>
          <cell r="B378" t="str">
            <v>OSNOVNA ŠKOLA DON LOVRE KATIĆA</v>
          </cell>
          <cell r="C378" t="str">
            <v>SOLIN</v>
          </cell>
        </row>
        <row r="379">
          <cell r="A379">
            <v>591</v>
          </cell>
          <cell r="B379" t="str">
            <v>OSNOVNA ŠKOLA KRALJICE JELENE</v>
          </cell>
          <cell r="C379" t="str">
            <v>SOLIN</v>
          </cell>
        </row>
        <row r="380">
          <cell r="A380">
            <v>592</v>
          </cell>
          <cell r="B380" t="str">
            <v>OSNOVNA ŠKOLA VJEKOSLAVA PARAĆA</v>
          </cell>
          <cell r="C380" t="str">
            <v>SOLIN</v>
          </cell>
        </row>
        <row r="381">
          <cell r="A381">
            <v>593</v>
          </cell>
          <cell r="B381" t="str">
            <v>OŠ KRALJA ZVONIMIRA, PŠ RUPOTINA</v>
          </cell>
          <cell r="C381" t="str">
            <v>SOLIN</v>
          </cell>
        </row>
        <row r="382">
          <cell r="A382">
            <v>596</v>
          </cell>
          <cell r="B382" t="str">
            <v>OSNOVNA ŠKOLA "BOL" - SPLIT</v>
          </cell>
          <cell r="C382" t="str">
            <v>SPLIT</v>
          </cell>
        </row>
        <row r="383">
          <cell r="A383">
            <v>597</v>
          </cell>
          <cell r="B383" t="str">
            <v>OSNOVNA ŠKOLA BLATINE-ŠKRAPE</v>
          </cell>
          <cell r="C383" t="str">
            <v>SPLIT</v>
          </cell>
        </row>
        <row r="384">
          <cell r="A384">
            <v>598</v>
          </cell>
          <cell r="B384" t="str">
            <v>OSNOVNA ŠKOLA BRDA</v>
          </cell>
          <cell r="C384" t="str">
            <v>SPLIT</v>
          </cell>
        </row>
        <row r="385">
          <cell r="A385">
            <v>599</v>
          </cell>
          <cell r="B385" t="str">
            <v>OSNOVNA ŠKOLA "DOBRI"</v>
          </cell>
          <cell r="C385" t="str">
            <v>SPLIT</v>
          </cell>
        </row>
        <row r="386">
          <cell r="A386">
            <v>600</v>
          </cell>
          <cell r="B386" t="str">
            <v>OSNOVNA ŠKOLA "LOKVE- GRIPE"</v>
          </cell>
          <cell r="C386" t="str">
            <v>SPLIT</v>
          </cell>
        </row>
        <row r="387">
          <cell r="A387">
            <v>601</v>
          </cell>
          <cell r="B387" t="str">
            <v>OSNOVNA ŠKOLA KAMEN-ŠINE</v>
          </cell>
          <cell r="C387" t="str">
            <v>SPLIT</v>
          </cell>
        </row>
        <row r="388">
          <cell r="A388">
            <v>602</v>
          </cell>
          <cell r="B388" t="str">
            <v>OSNOVNA ŠKOLA KMAN-KOCUNAR</v>
          </cell>
          <cell r="C388" t="str">
            <v>SPLIT</v>
          </cell>
        </row>
        <row r="389">
          <cell r="A389">
            <v>604</v>
          </cell>
          <cell r="B389" t="str">
            <v>OSNOVNA ŠKOLA LUČAC</v>
          </cell>
          <cell r="C389" t="str">
            <v>SPLIT</v>
          </cell>
        </row>
        <row r="390">
          <cell r="A390">
            <v>605</v>
          </cell>
          <cell r="B390" t="str">
            <v>OSNOVNA ŠKOLA MANUŠ-SPLIT</v>
          </cell>
          <cell r="C390" t="str">
            <v>SPLIT</v>
          </cell>
        </row>
        <row r="391">
          <cell r="A391">
            <v>606</v>
          </cell>
          <cell r="B391" t="str">
            <v>OSNOVNA ŠKOLA MARJAN</v>
          </cell>
          <cell r="C391" t="str">
            <v>SPLIT</v>
          </cell>
        </row>
        <row r="392">
          <cell r="A392">
            <v>607</v>
          </cell>
          <cell r="B392" t="str">
            <v>OSNOVNA ŠKOLA MEJAŠI</v>
          </cell>
          <cell r="C392" t="str">
            <v>SPLIT</v>
          </cell>
        </row>
        <row r="393">
          <cell r="A393">
            <v>608</v>
          </cell>
          <cell r="B393" t="str">
            <v>OSNOVNA ŠKOLA MEJE</v>
          </cell>
          <cell r="C393" t="str">
            <v>SPLIT</v>
          </cell>
        </row>
        <row r="394">
          <cell r="A394">
            <v>609</v>
          </cell>
          <cell r="B394" t="str">
            <v>OSNOVNA ŠKOLA MERTOJAK</v>
          </cell>
          <cell r="C394" t="str">
            <v>SPLIT</v>
          </cell>
        </row>
        <row r="395">
          <cell r="A395">
            <v>610</v>
          </cell>
          <cell r="B395" t="str">
            <v>OSNOVNA ŠKOLA PLOKITE</v>
          </cell>
          <cell r="C395" t="str">
            <v>SPLIT</v>
          </cell>
        </row>
        <row r="396">
          <cell r="A396">
            <v>611</v>
          </cell>
          <cell r="B396" t="str">
            <v xml:space="preserve">OSNOVNA ŠKOLA POJIŠAN  </v>
          </cell>
          <cell r="C396" t="str">
            <v>SPLIT</v>
          </cell>
        </row>
        <row r="397">
          <cell r="A397">
            <v>612</v>
          </cell>
          <cell r="B397" t="str">
            <v>OSNOVNA ŠKOLA PUJANKI</v>
          </cell>
          <cell r="C397" t="str">
            <v>SPLIT</v>
          </cell>
        </row>
        <row r="398">
          <cell r="A398">
            <v>613</v>
          </cell>
          <cell r="B398" t="str">
            <v>OSNOVNA ŠKOLA RAVNE NJIVE - NESLANOVAC</v>
          </cell>
          <cell r="C398" t="str">
            <v>SPLIT</v>
          </cell>
        </row>
        <row r="399">
          <cell r="A399">
            <v>614</v>
          </cell>
          <cell r="B399" t="str">
            <v>OSNOVNA ŠKOLA SKALICE</v>
          </cell>
          <cell r="C399" t="str">
            <v>SPLIT</v>
          </cell>
        </row>
        <row r="400">
          <cell r="A400">
            <v>615</v>
          </cell>
          <cell r="B400" t="str">
            <v>OSNOVNA ŠKOLA SPINUT</v>
          </cell>
          <cell r="C400" t="str">
            <v>SPLIT</v>
          </cell>
        </row>
        <row r="401">
          <cell r="A401">
            <v>616</v>
          </cell>
          <cell r="B401" t="str">
            <v>OSNOVNA ŠKOLA SPLIT 3</v>
          </cell>
          <cell r="C401" t="str">
            <v>SPLIT</v>
          </cell>
        </row>
        <row r="402">
          <cell r="A402">
            <v>617</v>
          </cell>
          <cell r="B402" t="str">
            <v>OSNOVNA ŠKOLA SUĆIDAR</v>
          </cell>
          <cell r="C402" t="str">
            <v>SPLIT</v>
          </cell>
        </row>
        <row r="403">
          <cell r="A403">
            <v>618</v>
          </cell>
          <cell r="B403" t="str">
            <v>OSNOVNA ŠKOLA TRSTENIK</v>
          </cell>
          <cell r="C403" t="str">
            <v>SPLIT</v>
          </cell>
        </row>
        <row r="404">
          <cell r="A404">
            <v>619</v>
          </cell>
          <cell r="B404" t="str">
            <v>OSNOVNA ŠKOLA VISOKA</v>
          </cell>
          <cell r="C404" t="str">
            <v>SPLIT</v>
          </cell>
        </row>
        <row r="405">
          <cell r="A405">
            <v>620</v>
          </cell>
          <cell r="B405" t="str">
            <v>OSNOVNA ŠKOLA SRAČINEC</v>
          </cell>
          <cell r="C405" t="str">
            <v>SRAČINEC</v>
          </cell>
        </row>
        <row r="406">
          <cell r="A406">
            <v>622</v>
          </cell>
          <cell r="B406" t="str">
            <v>OSNOVNA ŠKOLA PETAR ZORANIĆ</v>
          </cell>
          <cell r="C406" t="str">
            <v>STANKOVCI</v>
          </cell>
        </row>
        <row r="407">
          <cell r="A407">
            <v>624</v>
          </cell>
          <cell r="B407" t="str">
            <v>OSNOVNA ŠKOLA STARI JANKOVCI</v>
          </cell>
          <cell r="C407" t="str">
            <v>STARI JANKOVCI</v>
          </cell>
        </row>
        <row r="408">
          <cell r="A408">
            <v>625</v>
          </cell>
          <cell r="B408" t="str">
            <v>OSNOVNA ŠKOLA STJEPANA CVRKOVIĆA</v>
          </cell>
          <cell r="C408" t="str">
            <v>STARI MIKANOVCI</v>
          </cell>
        </row>
        <row r="409">
          <cell r="A409">
            <v>630</v>
          </cell>
          <cell r="B409" t="str">
            <v>OSNOVNA ŠKOLA STON</v>
          </cell>
          <cell r="C409" t="str">
            <v>STON</v>
          </cell>
        </row>
        <row r="410">
          <cell r="A410">
            <v>631</v>
          </cell>
          <cell r="B410" t="str">
            <v>OSNOVNA ŠKOLA "IVANA BRLIĆ-MAŽURANIĆ"</v>
          </cell>
          <cell r="C410" t="str">
            <v>STRIZIVOJNA</v>
          </cell>
        </row>
        <row r="411">
          <cell r="A411">
            <v>632</v>
          </cell>
          <cell r="B411" t="str">
            <v>OSNOVNA ŠKOLA VLADIMIR BOSNAR</v>
          </cell>
          <cell r="C411" t="str">
            <v>STUBIČKE TOPLICE</v>
          </cell>
        </row>
        <row r="412">
          <cell r="A412">
            <v>635</v>
          </cell>
          <cell r="B412" t="str">
            <v>OSNOVNA ŠKOLA SUHOPOLJE</v>
          </cell>
          <cell r="C412" t="str">
            <v>SUHOPOLJE</v>
          </cell>
        </row>
        <row r="413">
          <cell r="A413">
            <v>636</v>
          </cell>
          <cell r="B413" t="str">
            <v>OSNOVNA ŠKOLA SUKOŠAN</v>
          </cell>
          <cell r="C413" t="str">
            <v>SUKOŠAN</v>
          </cell>
        </row>
        <row r="414">
          <cell r="A414">
            <v>638</v>
          </cell>
          <cell r="B414" t="str">
            <v>OSNOVNA ŠKOLA SUPETAR</v>
          </cell>
          <cell r="C414" t="str">
            <v>SUPETAR</v>
          </cell>
        </row>
        <row r="415">
          <cell r="A415">
            <v>639</v>
          </cell>
          <cell r="B415" t="str">
            <v>OSNOVNA ŠKOLA SVETA MARIJA</v>
          </cell>
          <cell r="C415" t="str">
            <v>SVETA MARIJA</v>
          </cell>
        </row>
        <row r="416">
          <cell r="A416">
            <v>640</v>
          </cell>
          <cell r="B416" t="str">
            <v>OSNOVNA ŠKOLA SVETA NEDELJA</v>
          </cell>
          <cell r="C416" t="str">
            <v>SVETA NEDELJA</v>
          </cell>
        </row>
        <row r="417">
          <cell r="A417">
            <v>642</v>
          </cell>
          <cell r="B417" t="str">
            <v>OSNOVNA ŠKOLA SV. FILIP I JAKOV</v>
          </cell>
          <cell r="C417" t="str">
            <v>SVETI FILIP I JAKOV</v>
          </cell>
        </row>
        <row r="418">
          <cell r="A418">
            <v>643</v>
          </cell>
          <cell r="B418" t="str">
            <v>OSNOVNA ŠKOLA BELETINEC</v>
          </cell>
          <cell r="C418" t="str">
            <v>BELETINEC</v>
          </cell>
        </row>
        <row r="419">
          <cell r="A419">
            <v>646</v>
          </cell>
          <cell r="B419" t="str">
            <v>OSNOVNA ŠKOLA "GRIGOR VITEZ"</v>
          </cell>
          <cell r="C419" t="str">
            <v>SVETI IVAN ŽABNO</v>
          </cell>
        </row>
        <row r="420">
          <cell r="A420">
            <v>647</v>
          </cell>
          <cell r="B420" t="str">
            <v>OSNOVNA ŠKOLA SVETI KRIŽ ZAČRETJE</v>
          </cell>
          <cell r="C420" t="str">
            <v>SVETI KRIŽ ZAČRETJE</v>
          </cell>
        </row>
        <row r="421">
          <cell r="A421">
            <v>648</v>
          </cell>
          <cell r="B421" t="str">
            <v>OSNOVNA ŠKOLA JOAKIMA RAKOVCA</v>
          </cell>
          <cell r="C421" t="str">
            <v>SVETI LOVREČ</v>
          </cell>
        </row>
        <row r="422">
          <cell r="A422">
            <v>649</v>
          </cell>
          <cell r="B422" t="str">
            <v>OSNOVNA ŠKOLA SVETI MARTIN NA MURI</v>
          </cell>
          <cell r="C422" t="str">
            <v>SVETI MARTIN NA MURI</v>
          </cell>
        </row>
        <row r="423">
          <cell r="A423">
            <v>650</v>
          </cell>
          <cell r="B423" t="str">
            <v>OSNOVNA ŠKOLA MIHAELA ŠILOBODA</v>
          </cell>
          <cell r="C423" t="str">
            <v>SVETI MARTIN POD OKIĆEM</v>
          </cell>
        </row>
        <row r="424">
          <cell r="A424">
            <v>652</v>
          </cell>
          <cell r="B424" t="str">
            <v>OSNOVNA ŠKOLA SVETVINČENAT</v>
          </cell>
          <cell r="C424" t="str">
            <v>SVETVINČENAT</v>
          </cell>
        </row>
        <row r="425">
          <cell r="A425">
            <v>654</v>
          </cell>
          <cell r="B425" t="str">
            <v>OSNOVNA ŠKOLA IVANA PERKOVCA</v>
          </cell>
          <cell r="C425" t="str">
            <v>ŠENKOVEC</v>
          </cell>
        </row>
        <row r="426">
          <cell r="A426">
            <v>655</v>
          </cell>
          <cell r="B426" t="str">
            <v>OSNOVNA ŠKOLA DR. FRA KARLO BALIĆ</v>
          </cell>
          <cell r="C426" t="str">
            <v>ŠESTANOVAC</v>
          </cell>
        </row>
        <row r="427">
          <cell r="A427">
            <v>657</v>
          </cell>
          <cell r="B427" t="str">
            <v>OSNOVNA ŠKOLA ˝VIDICI˝ ŠIBENIK</v>
          </cell>
          <cell r="C427" t="str">
            <v>ŠIBENIK</v>
          </cell>
        </row>
        <row r="428">
          <cell r="A428">
            <v>658</v>
          </cell>
          <cell r="B428" t="str">
            <v>OSNOVNA ŠKOLA FAUSTA VRANČIĆA</v>
          </cell>
          <cell r="C428" t="str">
            <v>ŠIBENIK</v>
          </cell>
        </row>
        <row r="429">
          <cell r="A429">
            <v>660</v>
          </cell>
          <cell r="B429" t="str">
            <v>OSNOVNA ŠKOLA JURJA ŠIŽGORIĆA</v>
          </cell>
          <cell r="C429" t="str">
            <v>ŠIBENIK</v>
          </cell>
        </row>
        <row r="430">
          <cell r="A430">
            <v>668</v>
          </cell>
          <cell r="B430" t="str">
            <v>OSNOVNA ŠKOLA AUGUST CESAREC</v>
          </cell>
          <cell r="C430" t="str">
            <v>ŠPIŠIĆ BUKOVICA</v>
          </cell>
        </row>
        <row r="431">
          <cell r="A431">
            <v>671</v>
          </cell>
          <cell r="B431" t="str">
            <v>OSNOVNA ŠKOLA ŠTRIGOVA</v>
          </cell>
          <cell r="C431" t="str">
            <v>ŠTRIGOVA</v>
          </cell>
        </row>
        <row r="432">
          <cell r="A432">
            <v>672</v>
          </cell>
          <cell r="B432" t="str">
            <v>OŠ TAR-VABRIGA</v>
          </cell>
          <cell r="C432" t="str">
            <v>TAR</v>
          </cell>
        </row>
        <row r="433">
          <cell r="A433">
            <v>674</v>
          </cell>
          <cell r="B433" t="str">
            <v>OSNOVNA ŠKOLA TENJA</v>
          </cell>
          <cell r="C433" t="str">
            <v>TENJA</v>
          </cell>
        </row>
        <row r="434">
          <cell r="A434">
            <v>678</v>
          </cell>
          <cell r="B434" t="str">
            <v>OSNOVNA ŠKOLA VLADIMIR NAZOR TOPUSKO</v>
          </cell>
          <cell r="C434" t="str">
            <v>TOPUSKO</v>
          </cell>
        </row>
        <row r="435">
          <cell r="A435">
            <v>679</v>
          </cell>
          <cell r="B435" t="str">
            <v>OSNOVNA ŠKOLA TORDINCI</v>
          </cell>
          <cell r="C435" t="str">
            <v>TORDINCI</v>
          </cell>
        </row>
        <row r="436">
          <cell r="A436">
            <v>680</v>
          </cell>
          <cell r="B436" t="str">
            <v>PŠ LUCIJE CAPAN</v>
          </cell>
          <cell r="C436" t="str">
            <v>TOUNJ</v>
          </cell>
        </row>
        <row r="437">
          <cell r="A437">
            <v>682</v>
          </cell>
          <cell r="B437" t="str">
            <v>OSNOVNA ŠKOLA JURJA KLOVIĆA</v>
          </cell>
          <cell r="C437" t="str">
            <v>TRIBALJ</v>
          </cell>
        </row>
        <row r="438">
          <cell r="A438">
            <v>683</v>
          </cell>
          <cell r="B438" t="str">
            <v>OSNOVNA ŠKOLA TRILJ</v>
          </cell>
          <cell r="C438" t="str">
            <v>TRILJ</v>
          </cell>
        </row>
        <row r="439">
          <cell r="A439">
            <v>685</v>
          </cell>
          <cell r="B439" t="str">
            <v>OSNOVNA ŠKOLA TRNOVEC</v>
          </cell>
          <cell r="C439" t="str">
            <v>TRNOVEC BARTOLOVEČKI</v>
          </cell>
        </row>
        <row r="440">
          <cell r="A440">
            <v>686</v>
          </cell>
          <cell r="B440" t="str">
            <v>OSNOVNA ŠKOLA ŠEMOVEC</v>
          </cell>
          <cell r="C440" t="str">
            <v xml:space="preserve">TRNOVEC BARTOLOVEČKI </v>
          </cell>
        </row>
        <row r="441">
          <cell r="A441">
            <v>687</v>
          </cell>
          <cell r="B441" t="str">
            <v>OSNOVNA ŠKOLA MAJSTORA RADOVANA</v>
          </cell>
          <cell r="C441" t="str">
            <v>TROGIR</v>
          </cell>
        </row>
        <row r="442">
          <cell r="A442">
            <v>691</v>
          </cell>
          <cell r="B442" t="str">
            <v>OSNOVNA ŠKOLA TUČEPI</v>
          </cell>
          <cell r="C442" t="str">
            <v>TUČEPI</v>
          </cell>
        </row>
        <row r="443">
          <cell r="A443">
            <v>692</v>
          </cell>
          <cell r="B443" t="str">
            <v>OSNOVNA ŠKOLA LIJEPA NAŠA</v>
          </cell>
          <cell r="C443" t="str">
            <v>TUHELJ</v>
          </cell>
        </row>
        <row r="444">
          <cell r="A444">
            <v>693</v>
          </cell>
          <cell r="B444" t="str">
            <v>OSNOVNA ŠKOLA KNEGINEC GORNJI</v>
          </cell>
          <cell r="C444" t="str">
            <v>TURČIN</v>
          </cell>
        </row>
        <row r="445">
          <cell r="A445">
            <v>698</v>
          </cell>
          <cell r="B445" t="str">
            <v>OSNOVNA ŠKOLA LADIMIREVCI</v>
          </cell>
          <cell r="C445" t="str">
            <v>VALPOVO</v>
          </cell>
        </row>
        <row r="446">
          <cell r="A446">
            <v>699</v>
          </cell>
          <cell r="B446" t="str">
            <v>OSNOVNA ŠKOLA MATIJE PETRA KATANČIĆA</v>
          </cell>
          <cell r="C446" t="str">
            <v>VALPOVO</v>
          </cell>
        </row>
        <row r="447">
          <cell r="A447">
            <v>700</v>
          </cell>
          <cell r="B447" t="str">
            <v>I. OSNOVNA ŠKOLA VARAŽDIN</v>
          </cell>
          <cell r="C447" t="str">
            <v>VARAŽDIN</v>
          </cell>
        </row>
        <row r="448">
          <cell r="A448">
            <v>701</v>
          </cell>
          <cell r="B448" t="str">
            <v>II. OSNOVNA ŠKOLA VARAŽDIN</v>
          </cell>
          <cell r="C448" t="str">
            <v>VARAŽDIN</v>
          </cell>
        </row>
        <row r="449">
          <cell r="A449">
            <v>702</v>
          </cell>
          <cell r="B449" t="str">
            <v>III. OSNOVNA ŠKOLA VARAŽDIN</v>
          </cell>
          <cell r="C449" t="str">
            <v>VARAŽDIN</v>
          </cell>
        </row>
        <row r="450">
          <cell r="A450">
            <v>704</v>
          </cell>
          <cell r="B450" t="str">
            <v>KATOLIČKA OSNOVNA ŠKOLA SVETE URŠULE</v>
          </cell>
          <cell r="C450" t="str">
            <v>VARAŽDIN</v>
          </cell>
        </row>
        <row r="451">
          <cell r="A451">
            <v>706</v>
          </cell>
          <cell r="B451" t="str">
            <v>VI. OSNOVNA ŠKOLA VARAŽDIN</v>
          </cell>
          <cell r="C451" t="str">
            <v>VARAŽDIN</v>
          </cell>
        </row>
        <row r="452">
          <cell r="A452">
            <v>707</v>
          </cell>
          <cell r="B452" t="str">
            <v>VII. OSNOVNA ŠKOLA VARAŽDIN</v>
          </cell>
          <cell r="C452" t="str">
            <v>VARAŽDIN</v>
          </cell>
        </row>
        <row r="453">
          <cell r="A453">
            <v>708</v>
          </cell>
          <cell r="B453" t="str">
            <v>OSNOVNA ŠKOLA A. I I. KUKULJEVIĆA</v>
          </cell>
          <cell r="C453" t="str">
            <v>VARAŽDINSKE TOPLICE</v>
          </cell>
        </row>
        <row r="454">
          <cell r="A454">
            <v>709</v>
          </cell>
          <cell r="B454" t="str">
            <v>OSNOVNA ŠKOLA SVIBOVEC</v>
          </cell>
          <cell r="C454" t="str">
            <v>VARAŽDINSKE TOPLICE</v>
          </cell>
        </row>
        <row r="455">
          <cell r="A455">
            <v>710</v>
          </cell>
          <cell r="B455" t="str">
            <v>OSNOVNA ŠKOLA VELA LUKA</v>
          </cell>
          <cell r="C455" t="str">
            <v>VELA LUKA</v>
          </cell>
        </row>
        <row r="456">
          <cell r="A456">
            <v>711</v>
          </cell>
          <cell r="B456" t="str">
            <v>OSNOVNA ŠKOLA "IVAN GORAN KOVAČIĆ"</v>
          </cell>
          <cell r="C456" t="str">
            <v>VELIKA</v>
          </cell>
        </row>
        <row r="457">
          <cell r="A457">
            <v>712</v>
          </cell>
          <cell r="B457" t="str">
            <v>OSNOVNA ŠKOLA VLADIMIR NAZOR TRENKOVO</v>
          </cell>
          <cell r="C457" t="str">
            <v>VELIKA</v>
          </cell>
        </row>
        <row r="458">
          <cell r="A458">
            <v>713</v>
          </cell>
          <cell r="B458" t="str">
            <v>OSNOVNA ŠKOLA EUGENA KUMIČIĆA</v>
          </cell>
          <cell r="C458" t="str">
            <v>VELIKA GORICA</v>
          </cell>
        </row>
        <row r="459">
          <cell r="A459">
            <v>714</v>
          </cell>
          <cell r="B459" t="str">
            <v>OSNOVNA ŠKOLA EUGENA KVATERNIKA</v>
          </cell>
          <cell r="C459" t="str">
            <v>VELIKA GORICA</v>
          </cell>
        </row>
        <row r="460">
          <cell r="A460">
            <v>715</v>
          </cell>
          <cell r="B460" t="str">
            <v>OSNOVNA ŠKOLA JURJA HABDELIĆA</v>
          </cell>
          <cell r="C460" t="str">
            <v>VELIKA GORICA</v>
          </cell>
        </row>
        <row r="461">
          <cell r="A461">
            <v>716</v>
          </cell>
          <cell r="B461" t="str">
            <v>OSNOVNA ŠKOLA NIKOLE HRIBARA</v>
          </cell>
          <cell r="C461" t="str">
            <v>VELIKA GORICA</v>
          </cell>
        </row>
        <row r="462">
          <cell r="A462">
            <v>717</v>
          </cell>
          <cell r="B462" t="str">
            <v>OSNOVNA ŠKOLA ŠĆITARJEVO</v>
          </cell>
          <cell r="C462" t="str">
            <v>VELIKA GORICA</v>
          </cell>
        </row>
        <row r="463">
          <cell r="A463">
            <v>718</v>
          </cell>
          <cell r="B463" t="str">
            <v>OSNOVNA ŠKOLA IVAN FILIPOVIĆ</v>
          </cell>
          <cell r="C463" t="str">
            <v>VELIKA KOPANICA</v>
          </cell>
        </row>
        <row r="464">
          <cell r="A464">
            <v>719</v>
          </cell>
          <cell r="B464" t="str">
            <v>OSNOVNA ŠKOLA LUDINA</v>
          </cell>
          <cell r="C464" t="str">
            <v>VELIKA LUDINA</v>
          </cell>
        </row>
        <row r="465">
          <cell r="A465">
            <v>720</v>
          </cell>
          <cell r="B465" t="str">
            <v>OSNOVNA ŠKOLA VELIKA MLAKA</v>
          </cell>
          <cell r="C465" t="str">
            <v>VELIKA MLAKA</v>
          </cell>
        </row>
        <row r="466">
          <cell r="A466">
            <v>724</v>
          </cell>
          <cell r="B466" t="str">
            <v>OSNOVNA ŠKOLA VELIKO TRGOVIŠĆE</v>
          </cell>
          <cell r="C466" t="str">
            <v>VELIKO TRGOVIŠĆE</v>
          </cell>
        </row>
        <row r="467">
          <cell r="A467">
            <v>726</v>
          </cell>
          <cell r="B467" t="str">
            <v>OSNOVNA ŠKOLA VIDOVEC</v>
          </cell>
          <cell r="C467" t="str">
            <v>VIDOVEC</v>
          </cell>
        </row>
        <row r="468">
          <cell r="A468">
            <v>729</v>
          </cell>
          <cell r="B468" t="str">
            <v>OSNOVNA ŠKOLA "ANTUN GUSTAV MATOŠ"</v>
          </cell>
          <cell r="C468" t="str">
            <v>VINKOVCI</v>
          </cell>
        </row>
        <row r="469">
          <cell r="A469">
            <v>731</v>
          </cell>
          <cell r="B469" t="str">
            <v>OSNOVNA ŠKOLA IVANA GORANA KOVAČIĆA</v>
          </cell>
          <cell r="C469" t="str">
            <v>VINKOVCI</v>
          </cell>
        </row>
        <row r="470">
          <cell r="A470">
            <v>732</v>
          </cell>
          <cell r="B470" t="str">
            <v>OSNOVNA ŠKOLA IVANA MAŽURANIĆA</v>
          </cell>
          <cell r="C470" t="str">
            <v>VINKOVCI</v>
          </cell>
        </row>
        <row r="471">
          <cell r="A471">
            <v>733</v>
          </cell>
          <cell r="B471" t="str">
            <v>OSNOVNA ŠKOLA JOSIPA KOZARCA, VINKOVCI</v>
          </cell>
          <cell r="C471" t="str">
            <v>VINKOVCI</v>
          </cell>
        </row>
        <row r="472">
          <cell r="A472">
            <v>734</v>
          </cell>
          <cell r="B472" t="str">
            <v>OSNOVNA ŠKOLA NIKOLE TESLE MIRKOVCI</v>
          </cell>
          <cell r="C472" t="str">
            <v>VINKOVCI</v>
          </cell>
        </row>
        <row r="473">
          <cell r="A473">
            <v>735</v>
          </cell>
          <cell r="B473" t="str">
            <v>OSNOVNA ŠKOLA VLADIMIRA NAZORA</v>
          </cell>
          <cell r="C473" t="str">
            <v>VINKOVCI</v>
          </cell>
        </row>
        <row r="474">
          <cell r="A474">
            <v>737</v>
          </cell>
          <cell r="B474" t="str">
            <v>OSNOVNA ŠKOLA IVANE BRLIĆ-MAŽURANIĆ</v>
          </cell>
          <cell r="C474" t="str">
            <v>VIROVITICA</v>
          </cell>
        </row>
        <row r="475">
          <cell r="A475">
            <v>739</v>
          </cell>
          <cell r="B475" t="str">
            <v>OSNOVNA ŠKOLA VLADIMIR NAZOR</v>
          </cell>
          <cell r="C475" t="str">
            <v>VIROVITICA</v>
          </cell>
        </row>
        <row r="476">
          <cell r="A476">
            <v>740</v>
          </cell>
          <cell r="B476" t="str">
            <v>OSNOVNA ŠKOLA VIS</v>
          </cell>
          <cell r="C476" t="str">
            <v>VIS</v>
          </cell>
        </row>
        <row r="477">
          <cell r="A477">
            <v>741</v>
          </cell>
          <cell r="B477" t="str">
            <v>OSNOVNA ŠKOLA VISOKO</v>
          </cell>
          <cell r="C477" t="str">
            <v>VISOKO</v>
          </cell>
        </row>
        <row r="478">
          <cell r="A478">
            <v>742</v>
          </cell>
          <cell r="B478" t="str">
            <v>OSNOVNA ŠKOLA IVANA TIŠOVA</v>
          </cell>
          <cell r="C478" t="str">
            <v>VIŠKOVCI</v>
          </cell>
        </row>
        <row r="479">
          <cell r="A479">
            <v>743</v>
          </cell>
          <cell r="B479" t="str">
            <v>OSNOVNA ŠKOLA SVETI MATEJ</v>
          </cell>
          <cell r="C479" t="str">
            <v>VIŠKOVO</v>
          </cell>
        </row>
        <row r="480">
          <cell r="A480">
            <v>744</v>
          </cell>
          <cell r="B480" t="str">
            <v>OSNOVNA ŠKOLA JOŽE ŠURANA VIŠNJAN</v>
          </cell>
          <cell r="C480" t="str">
            <v>VIŠNJAN</v>
          </cell>
        </row>
        <row r="481">
          <cell r="A481">
            <v>747</v>
          </cell>
          <cell r="B481" t="str">
            <v>OSNOVNA ŠKOLA MATE LOVRAKA</v>
          </cell>
          <cell r="C481" t="str">
            <v>VLADISLAVCI</v>
          </cell>
        </row>
        <row r="482">
          <cell r="A482">
            <v>749</v>
          </cell>
          <cell r="B482" t="str">
            <v>OSNOVNA ŠKOLA VODICE</v>
          </cell>
          <cell r="C482" t="str">
            <v>VODICE</v>
          </cell>
        </row>
        <row r="483">
          <cell r="A483">
            <v>752</v>
          </cell>
          <cell r="B483" t="str">
            <v>OSNOVNA ŠKOLA VOJNIĆ</v>
          </cell>
          <cell r="C483" t="str">
            <v>VOJNIĆ</v>
          </cell>
        </row>
        <row r="484">
          <cell r="A484">
            <v>753</v>
          </cell>
          <cell r="B484" t="str">
            <v>OSNOVNA ŠKOLA DR. VINKA ŽGANCA VRATIŠINEC</v>
          </cell>
          <cell r="C484" t="str">
            <v>MURSKO SREDIŠĆE</v>
          </cell>
        </row>
        <row r="485">
          <cell r="A485">
            <v>754</v>
          </cell>
          <cell r="B485" t="str">
            <v>OSNOVNA ŠKOLA MARE ŠVEL-GAMIRŠEK</v>
          </cell>
          <cell r="C485" t="str">
            <v>VRBANJA</v>
          </cell>
        </row>
        <row r="486">
          <cell r="A486">
            <v>756</v>
          </cell>
          <cell r="B486" t="str">
            <v>OŠ KRUNOSLAVA KUTENA</v>
          </cell>
          <cell r="C486" t="str">
            <v>VRBOVEC</v>
          </cell>
        </row>
        <row r="487">
          <cell r="A487">
            <v>757</v>
          </cell>
          <cell r="B487" t="str">
            <v>OŠ MARIJE JURIĆ ZAGORKE</v>
          </cell>
          <cell r="C487" t="str">
            <v>VRBOVEC</v>
          </cell>
        </row>
        <row r="488">
          <cell r="A488">
            <v>758</v>
          </cell>
          <cell r="B488" t="str">
            <v>O. Š. IVANA GORANA KOVAČIĆA VRBOVSKO</v>
          </cell>
          <cell r="C488" t="str">
            <v>VRBOVSKO</v>
          </cell>
        </row>
        <row r="489">
          <cell r="A489">
            <v>759</v>
          </cell>
          <cell r="B489" t="str">
            <v>OSNOVNA ŠKOLA "VRGORAC"</v>
          </cell>
          <cell r="C489" t="str">
            <v>VRGORAC</v>
          </cell>
        </row>
        <row r="490">
          <cell r="A490">
            <v>760</v>
          </cell>
          <cell r="B490" t="str">
            <v>OSNOVNA ŠKOLA MILANA BEGOVIĆA</v>
          </cell>
          <cell r="C490" t="str">
            <v>VRLIKA</v>
          </cell>
        </row>
        <row r="491">
          <cell r="A491">
            <v>762</v>
          </cell>
          <cell r="B491" t="str">
            <v>OSNOVNA ŠKOLA VLADIMIR NAZOR</v>
          </cell>
          <cell r="C491" t="str">
            <v>VRSAR</v>
          </cell>
        </row>
        <row r="492">
          <cell r="A492">
            <v>764</v>
          </cell>
          <cell r="B492" t="str">
            <v>OSNOVNA ŠKOLA ANTUNA BAUERA</v>
          </cell>
          <cell r="C492" t="str">
            <v>VUKOVAR</v>
          </cell>
        </row>
        <row r="493">
          <cell r="A493">
            <v>765</v>
          </cell>
          <cell r="B493" t="str">
            <v>OSNOVNA ŠKOLA DRAGUTINA TADIJANOVIĆA</v>
          </cell>
          <cell r="C493" t="str">
            <v>VUKOVAR</v>
          </cell>
        </row>
        <row r="494">
          <cell r="A494">
            <v>767</v>
          </cell>
          <cell r="B494" t="str">
            <v>OSNOVNA ŠKOLA MITNICA</v>
          </cell>
          <cell r="C494" t="str">
            <v>VUKOVAR</v>
          </cell>
        </row>
        <row r="495">
          <cell r="A495">
            <v>768</v>
          </cell>
          <cell r="B495" t="str">
            <v>OSNOVNA ŠKOLA NIKOLE ANDRIĆA</v>
          </cell>
          <cell r="C495" t="str">
            <v>VUKOVAR</v>
          </cell>
        </row>
        <row r="496">
          <cell r="A496">
            <v>769</v>
          </cell>
          <cell r="B496" t="str">
            <v>OSNOVNA ŠKOLA SINIŠE GLAVAŠEVIĆA</v>
          </cell>
          <cell r="C496" t="str">
            <v>VUKOVAR</v>
          </cell>
        </row>
        <row r="497">
          <cell r="A497">
            <v>770</v>
          </cell>
          <cell r="B497" t="str">
            <v>OSNOVNA ŠKOLA BLAGE ZADRE</v>
          </cell>
          <cell r="C497" t="str">
            <v>VUKOVAR-BOROVO NASELJE</v>
          </cell>
        </row>
        <row r="498">
          <cell r="A498">
            <v>771</v>
          </cell>
          <cell r="B498" t="str">
            <v>OSNOVNA ŠKOLA VUKOVINA</v>
          </cell>
          <cell r="C498" t="str">
            <v>GORNJE PODOTOČJE</v>
          </cell>
        </row>
        <row r="499">
          <cell r="A499">
            <v>772</v>
          </cell>
          <cell r="B499" t="str">
            <v>OSNOVNA ŠKOLA KSAVERA ŠANDORA GJALSKOG</v>
          </cell>
          <cell r="C499" t="str">
            <v>ZABOK</v>
          </cell>
        </row>
        <row r="500">
          <cell r="A500">
            <v>773</v>
          </cell>
          <cell r="B500" t="str">
            <v>OSNOVNA ŠKOLA BARTULA KAŠIĆA</v>
          </cell>
          <cell r="C500" t="str">
            <v>ZADAR</v>
          </cell>
        </row>
        <row r="501">
          <cell r="A501">
            <v>774</v>
          </cell>
          <cell r="B501" t="str">
            <v>OSNOVNA ŠKOLA KRUNE KRSTIĆA</v>
          </cell>
          <cell r="C501" t="str">
            <v>ZADAR</v>
          </cell>
        </row>
        <row r="502">
          <cell r="A502">
            <v>775</v>
          </cell>
          <cell r="B502" t="str">
            <v>OSNOVNA ŠKOLA PETRA PRERADOVIĆA</v>
          </cell>
          <cell r="C502" t="str">
            <v>ZADAR</v>
          </cell>
        </row>
        <row r="503">
          <cell r="A503">
            <v>777</v>
          </cell>
          <cell r="B503" t="str">
            <v>OSNOVNA ŠKOLA STANOVI</v>
          </cell>
          <cell r="C503" t="str">
            <v>ZADAR</v>
          </cell>
        </row>
        <row r="504">
          <cell r="A504">
            <v>778</v>
          </cell>
          <cell r="B504" t="str">
            <v>OSNOVNA ŠKOLA ŠIME BUDINIĆA  ZADAR</v>
          </cell>
          <cell r="C504" t="str">
            <v>ZADAR</v>
          </cell>
        </row>
        <row r="505">
          <cell r="A505">
            <v>779</v>
          </cell>
          <cell r="B505" t="str">
            <v>OSNOVNA ŠKOLA ŠIMUNA KOŽIČIĆA BENJE</v>
          </cell>
          <cell r="C505" t="str">
            <v>ZADAR</v>
          </cell>
        </row>
        <row r="506">
          <cell r="A506">
            <v>781</v>
          </cell>
          <cell r="B506" t="str">
            <v>OSNOVNA ŠKOLA ZADARSKI OTOCI</v>
          </cell>
          <cell r="C506" t="str">
            <v>ZADAR</v>
          </cell>
        </row>
        <row r="507">
          <cell r="A507">
            <v>782</v>
          </cell>
          <cell r="B507" t="str">
            <v>PRIVATNA OSNOVNA ŠKOLA NOVA</v>
          </cell>
          <cell r="C507" t="str">
            <v>ZADAR</v>
          </cell>
        </row>
        <row r="508">
          <cell r="A508">
            <v>787</v>
          </cell>
          <cell r="B508" t="str">
            <v>MEĐUNARODNA OSNOVNA ŠKOLA VEDRI OBZORI</v>
          </cell>
          <cell r="C508" t="str">
            <v>ZAGREB</v>
          </cell>
        </row>
        <row r="509">
          <cell r="A509">
            <v>788</v>
          </cell>
          <cell r="B509" t="str">
            <v>O. MONTESSORI ŠKOLA BARUNICE DEDEE VRANYCZANY</v>
          </cell>
          <cell r="C509" t="str">
            <v>ZAGREB</v>
          </cell>
        </row>
        <row r="510">
          <cell r="A510">
            <v>790</v>
          </cell>
          <cell r="B510" t="str">
            <v>OSNOVNA ŠKOLA A. G. MATOŠA</v>
          </cell>
          <cell r="C510" t="str">
            <v>ZAGREB</v>
          </cell>
        </row>
        <row r="511">
          <cell r="A511">
            <v>791</v>
          </cell>
          <cell r="B511" t="str">
            <v>OSNOVNA ŠKOLA ALOJZIJA STEPINCA</v>
          </cell>
          <cell r="C511" t="str">
            <v>ZAGREB</v>
          </cell>
        </row>
        <row r="512">
          <cell r="A512">
            <v>792</v>
          </cell>
          <cell r="B512" t="str">
            <v>OSNOVNA ŠKOLA AUGUSTA CESARCA</v>
          </cell>
          <cell r="C512" t="str">
            <v>ZAGREB</v>
          </cell>
        </row>
        <row r="513">
          <cell r="A513">
            <v>793</v>
          </cell>
          <cell r="B513" t="str">
            <v>OSNOVNA ŠKOLA AUGUSTA HARAMBAŠIĆA</v>
          </cell>
          <cell r="C513" t="str">
            <v>ZAGREB</v>
          </cell>
        </row>
        <row r="514">
          <cell r="A514">
            <v>794</v>
          </cell>
          <cell r="B514" t="str">
            <v>OSNOVNA ŠKOLA AUGUSTA ŠENOE</v>
          </cell>
          <cell r="C514" t="str">
            <v>ZAGREB</v>
          </cell>
        </row>
        <row r="515">
          <cell r="A515">
            <v>796</v>
          </cell>
          <cell r="B515" t="str">
            <v xml:space="preserve">OSNOVNA ŠKOLA BOROVJE    </v>
          </cell>
          <cell r="C515" t="str">
            <v>ZAGREB</v>
          </cell>
        </row>
        <row r="516">
          <cell r="A516">
            <v>797</v>
          </cell>
          <cell r="B516" t="str">
            <v>OSNOVNA ŠKOLA BUKOVAC</v>
          </cell>
          <cell r="C516" t="str">
            <v>ZAGREB</v>
          </cell>
        </row>
        <row r="517">
          <cell r="A517">
            <v>798</v>
          </cell>
          <cell r="B517" t="str">
            <v>OSNOVNA ŠKOLA CVJETNO NASELJE</v>
          </cell>
          <cell r="C517" t="str">
            <v>ZAGREB</v>
          </cell>
        </row>
        <row r="518">
          <cell r="A518">
            <v>799</v>
          </cell>
          <cell r="B518" t="str">
            <v>OSNOVNA ŠKOLA DAVORINA TRSTENJAKA</v>
          </cell>
          <cell r="C518" t="str">
            <v>ZAGREB</v>
          </cell>
        </row>
        <row r="519">
          <cell r="A519">
            <v>800</v>
          </cell>
          <cell r="B519" t="str">
            <v>OSNOVNA ŠKOLA DOBRIŠE CESARIĆA</v>
          </cell>
          <cell r="C519" t="str">
            <v>ZAGREB</v>
          </cell>
        </row>
        <row r="520">
          <cell r="A520">
            <v>801</v>
          </cell>
          <cell r="B520" t="str">
            <v>OSNOVNA ŠKOLA DR. IVAN MERZ</v>
          </cell>
          <cell r="C520" t="str">
            <v>ZAGREB</v>
          </cell>
        </row>
        <row r="521">
          <cell r="A521">
            <v>802</v>
          </cell>
          <cell r="B521" t="str">
            <v>OSNOVNA ŠKOLA DR. VINKA ŽGANCA</v>
          </cell>
          <cell r="C521" t="str">
            <v>ZAGREB</v>
          </cell>
        </row>
        <row r="522">
          <cell r="A522">
            <v>803</v>
          </cell>
          <cell r="B522" t="str">
            <v>OSNOVNA ŠKOLA DRAGUTINA KUŠLANA</v>
          </cell>
          <cell r="C522" t="str">
            <v>ZAGREB</v>
          </cell>
        </row>
        <row r="523">
          <cell r="A523">
            <v>805</v>
          </cell>
          <cell r="B523" t="str">
            <v>OSNOVNA ŠKOLA GRAČANI</v>
          </cell>
          <cell r="C523" t="str">
            <v>ZAGREB</v>
          </cell>
        </row>
        <row r="524">
          <cell r="A524">
            <v>806</v>
          </cell>
          <cell r="B524" t="str">
            <v>OSNOVNA ŠKOLA GRIGORA VITEZA</v>
          </cell>
          <cell r="C524" t="str">
            <v>ZAGREB</v>
          </cell>
        </row>
        <row r="525">
          <cell r="A525">
            <v>807</v>
          </cell>
          <cell r="B525" t="str">
            <v>OSNOVNA ŠKOLA HORVATI</v>
          </cell>
          <cell r="C525" t="str">
            <v>ZAGREB</v>
          </cell>
        </row>
        <row r="526">
          <cell r="A526">
            <v>808</v>
          </cell>
          <cell r="B526" t="str">
            <v>OSNOVNA ŠKOLA IVANA CANKARA</v>
          </cell>
          <cell r="C526" t="str">
            <v>ZAGREB</v>
          </cell>
        </row>
        <row r="527">
          <cell r="A527">
            <v>809</v>
          </cell>
          <cell r="B527" t="str">
            <v>OSNOVNA ŠKOLA IVANA FILIPOVIĆA</v>
          </cell>
          <cell r="C527" t="str">
            <v>ZAGREB</v>
          </cell>
        </row>
        <row r="528">
          <cell r="A528">
            <v>810</v>
          </cell>
          <cell r="B528" t="str">
            <v>OSNOVNA ŠKOLA IVANA GORANA KOVAČIĆA</v>
          </cell>
          <cell r="C528" t="str">
            <v>ZAGREB</v>
          </cell>
        </row>
        <row r="529">
          <cell r="A529">
            <v>811</v>
          </cell>
          <cell r="B529" t="str">
            <v>OSNOVNA ŠKOLA IVANA GUNDULIĆA</v>
          </cell>
          <cell r="C529" t="str">
            <v>ZAGREB</v>
          </cell>
        </row>
        <row r="530">
          <cell r="A530">
            <v>812</v>
          </cell>
          <cell r="B530" t="str">
            <v>OSNOVNA ŠKOLA IVANA MEŠTROVIĆA</v>
          </cell>
          <cell r="C530" t="str">
            <v>ZAGREB</v>
          </cell>
        </row>
        <row r="531">
          <cell r="A531">
            <v>813</v>
          </cell>
          <cell r="B531" t="str">
            <v>OSNOVNA ŠKOLA IZIDORA KRŠNJAVOGA</v>
          </cell>
          <cell r="C531" t="str">
            <v>ZAGREB</v>
          </cell>
        </row>
        <row r="532">
          <cell r="A532">
            <v>814</v>
          </cell>
          <cell r="B532" t="str">
            <v>OSNOVNA ŠKOLA JABUKOVAC -ZAGREB</v>
          </cell>
          <cell r="C532" t="str">
            <v>ZAGREB</v>
          </cell>
        </row>
        <row r="533">
          <cell r="A533">
            <v>815</v>
          </cell>
          <cell r="B533" t="str">
            <v>OSNOVNA ŠKOLA JORDANOVAC</v>
          </cell>
          <cell r="C533" t="str">
            <v>ZAGREB</v>
          </cell>
        </row>
        <row r="534">
          <cell r="A534">
            <v>816</v>
          </cell>
          <cell r="B534" t="str">
            <v>OSNOVNA ŠKOLA JOSIPA JURJA STROSSMYERA</v>
          </cell>
          <cell r="C534" t="str">
            <v>ZAGREB</v>
          </cell>
        </row>
        <row r="535">
          <cell r="A535">
            <v>817</v>
          </cell>
          <cell r="B535" t="str">
            <v>OSNOVNA ŠKOLA JOSIPA RAČIĆA</v>
          </cell>
          <cell r="C535" t="str">
            <v>ZAGREB</v>
          </cell>
        </row>
        <row r="536">
          <cell r="A536">
            <v>818</v>
          </cell>
          <cell r="B536" t="str">
            <v>OSNOVNA ŠKOLA JULIJA KLOVIĆA</v>
          </cell>
          <cell r="C536" t="str">
            <v>ZAGREB</v>
          </cell>
        </row>
        <row r="537">
          <cell r="A537">
            <v>819</v>
          </cell>
          <cell r="B537" t="str">
            <v>OSNOVNA ŠKOLA JURE KAŠTELANA</v>
          </cell>
          <cell r="C537" t="str">
            <v>ZAGREB</v>
          </cell>
        </row>
        <row r="538">
          <cell r="A538">
            <v>820</v>
          </cell>
          <cell r="B538" t="str">
            <v>OSNOVNA ŠKOLA KAJZERICA</v>
          </cell>
          <cell r="C538" t="str">
            <v>ZAGREB</v>
          </cell>
        </row>
        <row r="539">
          <cell r="A539">
            <v>821</v>
          </cell>
          <cell r="B539" t="str">
            <v>OSNOVNA ŠKOLA KRALJA TOMISLAVA</v>
          </cell>
          <cell r="C539" t="str">
            <v>ZAGREB</v>
          </cell>
        </row>
        <row r="540">
          <cell r="A540">
            <v>822</v>
          </cell>
          <cell r="B540" t="str">
            <v>OSNOVNA ŠKOLA KSAVERA ŠANDORA GJALSKOG</v>
          </cell>
          <cell r="C540" t="str">
            <v>ZAGREB</v>
          </cell>
        </row>
        <row r="541">
          <cell r="A541">
            <v>823</v>
          </cell>
          <cell r="B541" t="str">
            <v>OSNOVNA ŠKOLA KUSTOŠIJA</v>
          </cell>
          <cell r="C541" t="str">
            <v>ZAGREB</v>
          </cell>
        </row>
        <row r="542">
          <cell r="A542">
            <v>824</v>
          </cell>
          <cell r="B542" t="str">
            <v>OSNOVNA ŠKOLA HUGO KON</v>
          </cell>
          <cell r="C542" t="str">
            <v>ZAGREB</v>
          </cell>
        </row>
        <row r="543">
          <cell r="A543">
            <v>825</v>
          </cell>
          <cell r="B543" t="str">
            <v>OSNOVNA ŠKOLA LOVRE PL. MATAČIĆA</v>
          </cell>
          <cell r="C543" t="str">
            <v>ZAGREB</v>
          </cell>
        </row>
        <row r="544">
          <cell r="A544">
            <v>826</v>
          </cell>
          <cell r="B544" t="str">
            <v>OSNOVNA ŠKOLA LJUBLJANICA ZAGREB</v>
          </cell>
          <cell r="C544" t="str">
            <v>ZAGREB</v>
          </cell>
        </row>
        <row r="545">
          <cell r="A545">
            <v>827</v>
          </cell>
          <cell r="B545" t="str">
            <v>OSNOVNA ŠKOLA MARINA DRŽIĆA</v>
          </cell>
          <cell r="C545" t="str">
            <v>ZAGREB</v>
          </cell>
        </row>
        <row r="546">
          <cell r="A546">
            <v>828</v>
          </cell>
          <cell r="B546" t="str">
            <v>OSNOVNA ŠKOLA MATIJE GUPCA</v>
          </cell>
          <cell r="C546" t="str">
            <v>ZAGREB</v>
          </cell>
        </row>
        <row r="547">
          <cell r="A547">
            <v>829</v>
          </cell>
          <cell r="B547" t="str">
            <v>OSNOVNA ŠKOLA MATKA LAGINJE</v>
          </cell>
          <cell r="C547" t="str">
            <v>ZAGREB</v>
          </cell>
        </row>
        <row r="548">
          <cell r="A548">
            <v>830</v>
          </cell>
          <cell r="B548" t="str">
            <v>OSNOVNA ŠKOLA MEDVEDGRAD</v>
          </cell>
          <cell r="C548" t="str">
            <v>ZAGREB</v>
          </cell>
        </row>
        <row r="549">
          <cell r="A549">
            <v>831</v>
          </cell>
          <cell r="B549" t="str">
            <v>OSNOVNA ŠKOLA MIROSLAVA KRLEŽE</v>
          </cell>
          <cell r="C549" t="str">
            <v>ZAGREB</v>
          </cell>
        </row>
        <row r="550">
          <cell r="A550">
            <v>834</v>
          </cell>
          <cell r="B550" t="str">
            <v>OSNOVNA ŠKOLA NIKOLE TESLE</v>
          </cell>
          <cell r="C550" t="str">
            <v>ZAGREB</v>
          </cell>
        </row>
        <row r="551">
          <cell r="A551">
            <v>835</v>
          </cell>
          <cell r="B551" t="str">
            <v>OSNOVNA ŠKOLA PANTOVČAK</v>
          </cell>
          <cell r="C551" t="str">
            <v>ZAGREB</v>
          </cell>
        </row>
        <row r="552">
          <cell r="A552">
            <v>836</v>
          </cell>
          <cell r="B552" t="str">
            <v>OSNOVNA ŠKOLA PAVLEKA MIŠKINE</v>
          </cell>
          <cell r="C552" t="str">
            <v>ZAGREB</v>
          </cell>
        </row>
        <row r="553">
          <cell r="A553">
            <v>837</v>
          </cell>
          <cell r="B553" t="str">
            <v>OSNOVNA ŠKOLA PETRA PRERADOVIĆA</v>
          </cell>
          <cell r="C553" t="str">
            <v>ZAGREB</v>
          </cell>
        </row>
        <row r="554">
          <cell r="A554">
            <v>838</v>
          </cell>
          <cell r="B554" t="str">
            <v>OSNOVNA ŠKOLA PETRA ZRINSKOG</v>
          </cell>
          <cell r="C554" t="str">
            <v>ZAGREB</v>
          </cell>
        </row>
        <row r="555">
          <cell r="A555">
            <v>839</v>
          </cell>
          <cell r="B555" t="str">
            <v>OSNOVNA ŠKOLA PREČKO</v>
          </cell>
          <cell r="C555" t="str">
            <v>ZAGREB</v>
          </cell>
        </row>
        <row r="556">
          <cell r="A556">
            <v>840</v>
          </cell>
          <cell r="B556" t="str">
            <v>OSNOVNA ŠKOLA RAPSKA</v>
          </cell>
          <cell r="C556" t="str">
            <v>ZAGREB</v>
          </cell>
        </row>
        <row r="557">
          <cell r="A557">
            <v>841</v>
          </cell>
          <cell r="B557" t="str">
            <v>OSNOVNA ŠKOLA REMETE</v>
          </cell>
          <cell r="C557" t="str">
            <v>ZAGREB</v>
          </cell>
        </row>
        <row r="558">
          <cell r="A558">
            <v>842</v>
          </cell>
          <cell r="B558" t="str">
            <v>OSNOVNA ŠKOLA RUDEŠ</v>
          </cell>
          <cell r="C558" t="str">
            <v>ZAGREB</v>
          </cell>
        </row>
        <row r="559">
          <cell r="A559">
            <v>843</v>
          </cell>
          <cell r="B559" t="str">
            <v>OSNOVNA ŠKOLA SILVIJA STRAHIMIRA KRANJČEVIĆA</v>
          </cell>
          <cell r="C559" t="str">
            <v>ZAGREB</v>
          </cell>
        </row>
        <row r="560">
          <cell r="A560">
            <v>844</v>
          </cell>
          <cell r="B560" t="str">
            <v>OSNOVNA ŠKOLA ŠESTINE</v>
          </cell>
          <cell r="C560" t="str">
            <v>ZAGREB</v>
          </cell>
        </row>
        <row r="561">
          <cell r="A561">
            <v>845</v>
          </cell>
          <cell r="B561" t="str">
            <v>OSNOVNA ŠKOLA ŠPANSKO ORANICE</v>
          </cell>
          <cell r="C561" t="str">
            <v>ZAGREB</v>
          </cell>
        </row>
        <row r="562">
          <cell r="A562">
            <v>846</v>
          </cell>
          <cell r="B562" t="str">
            <v>OSNOVNA ŠKOLA TINA UJEVIĆA</v>
          </cell>
          <cell r="C562" t="str">
            <v>ZAGREB</v>
          </cell>
        </row>
        <row r="563">
          <cell r="A563">
            <v>847</v>
          </cell>
          <cell r="B563" t="str">
            <v>OSNOVNA ŠKOLA TRNJANSKA</v>
          </cell>
          <cell r="C563" t="str">
            <v>ZAGREB</v>
          </cell>
        </row>
        <row r="564">
          <cell r="A564">
            <v>848</v>
          </cell>
          <cell r="B564" t="str">
            <v>OSNOVNA ŠKOLA VJENCESLAVA NOVAKA</v>
          </cell>
          <cell r="C564" t="str">
            <v>ZAGREB</v>
          </cell>
        </row>
        <row r="565">
          <cell r="A565">
            <v>849</v>
          </cell>
          <cell r="B565" t="str">
            <v>OSNOVNA ŠKOLA VLADIMIRA NAZORA</v>
          </cell>
          <cell r="C565" t="str">
            <v>ZAGREB</v>
          </cell>
        </row>
        <row r="566">
          <cell r="A566">
            <v>850</v>
          </cell>
          <cell r="B566" t="str">
            <v>OSNOVNA ŠKOLA VOLTINO</v>
          </cell>
          <cell r="C566" t="str">
            <v>ZAGREB</v>
          </cell>
        </row>
        <row r="567">
          <cell r="A567">
            <v>851</v>
          </cell>
          <cell r="B567" t="str">
            <v>OSNOVNA ŠKOLA VRBANI</v>
          </cell>
          <cell r="C567" t="str">
            <v>ZAGREB</v>
          </cell>
        </row>
        <row r="568">
          <cell r="A568">
            <v>852</v>
          </cell>
          <cell r="B568" t="str">
            <v>OSNOVNA ŠKOLA VUKOMEREC</v>
          </cell>
          <cell r="C568" t="str">
            <v>ZAGREB</v>
          </cell>
        </row>
        <row r="569">
          <cell r="A569">
            <v>854</v>
          </cell>
          <cell r="B569" t="str">
            <v>PRVA KATOLIČKA OSNOVNA ŠKOLA U ZAGREBU</v>
          </cell>
          <cell r="C569" t="str">
            <v>ZAGREB</v>
          </cell>
        </row>
        <row r="570">
          <cell r="A570">
            <v>856</v>
          </cell>
          <cell r="B570" t="str">
            <v>OSNOVNA ŠKOLA MLADOST</v>
          </cell>
          <cell r="C570" t="str">
            <v>ZAGREB</v>
          </cell>
        </row>
        <row r="571">
          <cell r="A571">
            <v>858</v>
          </cell>
          <cell r="B571" t="str">
            <v>OSNOVNA ŠKOLA ANTUNA MIHANOVIĆA</v>
          </cell>
          <cell r="C571" t="str">
            <v>ZAGREB-DUBRAVA</v>
          </cell>
        </row>
        <row r="572">
          <cell r="A572">
            <v>859</v>
          </cell>
          <cell r="B572" t="str">
            <v>OSNOVNA ŠKOLA ČUČERJE</v>
          </cell>
          <cell r="C572" t="str">
            <v>ZAGREB-DUBRAVA</v>
          </cell>
        </row>
        <row r="573">
          <cell r="A573">
            <v>860</v>
          </cell>
          <cell r="B573" t="str">
            <v>OSNOVNA ŠKOLA DR. ANTE STARČEVIĆA</v>
          </cell>
          <cell r="C573" t="str">
            <v>ZAGREB-DUBRAVA</v>
          </cell>
        </row>
        <row r="574">
          <cell r="A574">
            <v>861</v>
          </cell>
          <cell r="B574" t="str">
            <v>OSNOVNA ŠKOLA GRANEŠINA</v>
          </cell>
          <cell r="C574" t="str">
            <v>ZAGREB-DUBRAVA</v>
          </cell>
        </row>
        <row r="575">
          <cell r="A575">
            <v>862</v>
          </cell>
          <cell r="B575" t="str">
            <v>OSNOVNA ŠKOLA IVANA MAŽURANIĆA</v>
          </cell>
          <cell r="C575" t="str">
            <v>ZAGREB-DUBRAVA</v>
          </cell>
        </row>
        <row r="576">
          <cell r="A576">
            <v>863</v>
          </cell>
          <cell r="B576" t="str">
            <v>OSNOVNA ŠKOLA MARIJE JURIĆ ZAGORKE</v>
          </cell>
          <cell r="C576" t="str">
            <v>ZAGREB-DUBRAVA</v>
          </cell>
        </row>
        <row r="577">
          <cell r="A577">
            <v>864</v>
          </cell>
          <cell r="B577" t="str">
            <v>OSNOVNA ŠKOLA MARKUŠEVEC</v>
          </cell>
          <cell r="C577" t="str">
            <v>ZAGREB-DUBRAVA</v>
          </cell>
        </row>
        <row r="578">
          <cell r="A578">
            <v>865</v>
          </cell>
          <cell r="B578" t="str">
            <v>OSNOVNA ŠKOLA MATE LOVRAKA</v>
          </cell>
          <cell r="C578" t="str">
            <v>ZAGREB-DUBRAVA</v>
          </cell>
        </row>
        <row r="579">
          <cell r="A579">
            <v>866</v>
          </cell>
          <cell r="B579" t="str">
            <v>OSNOVNA ŠKOLA RETKOVEC</v>
          </cell>
          <cell r="C579" t="str">
            <v>ZAGREB-DUBRAVA</v>
          </cell>
        </row>
        <row r="580">
          <cell r="A580">
            <v>868</v>
          </cell>
          <cell r="B580" t="str">
            <v>OSNOVNA ŠKOLA BRAĆE RADIĆ</v>
          </cell>
          <cell r="C580" t="str">
            <v>ZAGREB-NOVI ZAGREB</v>
          </cell>
        </row>
        <row r="581">
          <cell r="A581">
            <v>869</v>
          </cell>
          <cell r="B581" t="str">
            <v>OSNOVNA ŠKOLA GUSTAVA KRKLECA</v>
          </cell>
          <cell r="C581" t="str">
            <v>ZAGREB-NOVI ZAGREB</v>
          </cell>
        </row>
        <row r="582">
          <cell r="A582">
            <v>870</v>
          </cell>
          <cell r="B582" t="str">
            <v>OSNOVNA ŠKOLA IVE ANDRIĆA</v>
          </cell>
          <cell r="C582" t="str">
            <v>ZAGREB-NOVI ZAGREB</v>
          </cell>
        </row>
        <row r="583">
          <cell r="A583">
            <v>871</v>
          </cell>
          <cell r="B583" t="str">
            <v>OSNOVNA ŠKOLA ODRA</v>
          </cell>
          <cell r="C583" t="str">
            <v>ZAGREB-NOVI ZAGREB</v>
          </cell>
        </row>
        <row r="584">
          <cell r="A584">
            <v>872</v>
          </cell>
          <cell r="B584" t="str">
            <v>OSNOVNA ŠKOLA SAVSKI GAJ</v>
          </cell>
          <cell r="C584" t="str">
            <v>ZAGREB-NOVI ZAGREB</v>
          </cell>
        </row>
        <row r="585">
          <cell r="A585">
            <v>873</v>
          </cell>
          <cell r="B585" t="str">
            <v>OSNOVNA ŠKOLA SVETA KLARA</v>
          </cell>
          <cell r="C585" t="str">
            <v>ZAGREB-NOVI ZAGREB</v>
          </cell>
        </row>
        <row r="586">
          <cell r="A586">
            <v>874</v>
          </cell>
          <cell r="B586" t="str">
            <v>OSNOVNA ŠKOLA TRNSKO</v>
          </cell>
          <cell r="C586" t="str">
            <v>ZAGREB-NOVI ZAGREB</v>
          </cell>
        </row>
        <row r="587">
          <cell r="A587">
            <v>875</v>
          </cell>
          <cell r="B587" t="str">
            <v>OSNOVNA ŠKOLA VEĆESLAVA HOLJEVCA</v>
          </cell>
          <cell r="C587" t="str">
            <v>ZAGREB-NOVI ZAGREB</v>
          </cell>
        </row>
        <row r="588">
          <cell r="A588">
            <v>876</v>
          </cell>
          <cell r="B588" t="str">
            <v>OSNOVNA ŠKOLA ZAPRUĐE</v>
          </cell>
          <cell r="C588" t="str">
            <v>ZAGREB-NOVI ZAGREB</v>
          </cell>
        </row>
        <row r="589">
          <cell r="A589">
            <v>877</v>
          </cell>
          <cell r="B589" t="str">
            <v>WALDORFSKA ŠKOLA U ZAGREBU</v>
          </cell>
          <cell r="C589" t="str">
            <v>ZAGREB-NOVI ZAGREB</v>
          </cell>
        </row>
        <row r="590">
          <cell r="A590">
            <v>878</v>
          </cell>
          <cell r="B590" t="str">
            <v>I. OSNOVNA ŠKOLA DUGAVE</v>
          </cell>
          <cell r="C590" t="str">
            <v>ZAGREB-SLOBOŠTINA</v>
          </cell>
        </row>
        <row r="591">
          <cell r="A591">
            <v>879</v>
          </cell>
          <cell r="B591" t="str">
            <v>OSNOVNA ŠKOLA DRAGUTINA TADIJANOVIĆA</v>
          </cell>
          <cell r="C591" t="str">
            <v>ZAGREB-SUSEDGRAD</v>
          </cell>
        </row>
        <row r="592">
          <cell r="A592">
            <v>880</v>
          </cell>
          <cell r="B592" t="str">
            <v>OSNOVNA ŠKOLA FRANA GALOVIĆA</v>
          </cell>
          <cell r="C592" t="str">
            <v>ZAGREB</v>
          </cell>
        </row>
        <row r="593">
          <cell r="A593">
            <v>881</v>
          </cell>
          <cell r="B593" t="str">
            <v>OSNOVNA ŠKOLA OTOK</v>
          </cell>
          <cell r="C593" t="str">
            <v>ZAGREB-SLOBOŠTINA</v>
          </cell>
        </row>
        <row r="594">
          <cell r="A594">
            <v>882</v>
          </cell>
          <cell r="B594" t="str">
            <v>OSNOVNA ŠKOLA ANTE KOVAČIĆA</v>
          </cell>
          <cell r="C594" t="str">
            <v>ZAGREB-SUSEDGRAD</v>
          </cell>
        </row>
        <row r="595">
          <cell r="A595">
            <v>883</v>
          </cell>
          <cell r="B595" t="str">
            <v>OSNOVNA ŠKOLA BANA JOSIPA JELAČIĆA</v>
          </cell>
          <cell r="C595" t="str">
            <v>ZAGREB-SUSEDGRAD</v>
          </cell>
        </row>
        <row r="596">
          <cell r="A596">
            <v>884</v>
          </cell>
          <cell r="B596" t="str">
            <v>OSNOVNA ŠKOLA DRAGUTINA DOMJANIĆA</v>
          </cell>
          <cell r="C596" t="str">
            <v>ZAGREB-SUSEDGRAD</v>
          </cell>
        </row>
        <row r="597">
          <cell r="A597">
            <v>885</v>
          </cell>
          <cell r="B597" t="str">
            <v>OSNOVNA ŠKOLA GORNJE VRAPČE</v>
          </cell>
          <cell r="C597" t="str">
            <v>ZAGREB-SUSEDGRAD</v>
          </cell>
        </row>
        <row r="598">
          <cell r="A598">
            <v>886</v>
          </cell>
          <cell r="B598" t="str">
            <v>OSNOVNA ŠKOLA GROFA JANKA DRAŠKOVIĆA</v>
          </cell>
          <cell r="C598" t="str">
            <v>ZAGREB-SUSEDGRAD</v>
          </cell>
        </row>
        <row r="599">
          <cell r="A599">
            <v>887</v>
          </cell>
          <cell r="B599" t="str">
            <v>OSNOVNA ŠKOLA MALEŠNICA</v>
          </cell>
          <cell r="C599" t="str">
            <v>ZAGREB-SUSEDGRAD</v>
          </cell>
        </row>
        <row r="600">
          <cell r="A600">
            <v>888</v>
          </cell>
          <cell r="B600" t="str">
            <v>OSNOVNA ŠKOLA OTONA IVEKOVIĆA</v>
          </cell>
          <cell r="C600" t="str">
            <v>ZAGREB-SUSEDGRAD</v>
          </cell>
        </row>
        <row r="601">
          <cell r="A601">
            <v>889</v>
          </cell>
          <cell r="B601" t="str">
            <v>OSNOVNA ŠKOLA STENJEVEC</v>
          </cell>
          <cell r="C601" t="str">
            <v>ZAGREB-SUSEDGRAD</v>
          </cell>
        </row>
        <row r="602">
          <cell r="A602">
            <v>890</v>
          </cell>
          <cell r="B602" t="str">
            <v>OSNOVNA ŠKOLA TITUŠA BREZOVAČKOG</v>
          </cell>
          <cell r="C602" t="str">
            <v>ZAGREB-SUSEDGRAD</v>
          </cell>
        </row>
        <row r="603">
          <cell r="A603">
            <v>892</v>
          </cell>
          <cell r="B603" t="str">
            <v>OSNOVNA ŠKOLA ANTUNA AUGUSTINČIĆA</v>
          </cell>
          <cell r="C603" t="str">
            <v>ZAPREŠIĆ</v>
          </cell>
        </row>
        <row r="604">
          <cell r="A604">
            <v>893</v>
          </cell>
          <cell r="B604" t="str">
            <v>OSNOVNA ŠKOLA LJUDEVITA GAJA</v>
          </cell>
          <cell r="C604" t="str">
            <v>ZAPREŠIĆ</v>
          </cell>
        </row>
        <row r="605">
          <cell r="A605">
            <v>897</v>
          </cell>
          <cell r="B605" t="str">
            <v>OSNOVNA ŠKOLA ANTE KOVAČIĆA ZLATAR</v>
          </cell>
          <cell r="C605" t="str">
            <v>ZLATAR</v>
          </cell>
        </row>
        <row r="606">
          <cell r="A606">
            <v>900</v>
          </cell>
          <cell r="B606" t="str">
            <v>OSNOVNA ŠKOLA ZMIJAVCI</v>
          </cell>
          <cell r="C606" t="str">
            <v>ZMIJAVCI</v>
          </cell>
        </row>
        <row r="607">
          <cell r="A607">
            <v>901</v>
          </cell>
          <cell r="B607" t="str">
            <v>OSNOVNA ŠKOLA ŽAKANJE</v>
          </cell>
          <cell r="C607" t="str">
            <v>ŽAKANJE</v>
          </cell>
        </row>
        <row r="608">
          <cell r="A608">
            <v>902</v>
          </cell>
          <cell r="B608" t="str">
            <v>OSNOVNA ŠKOLA VLADIMIRA GORTANA</v>
          </cell>
          <cell r="C608" t="str">
            <v>ŽMINJ</v>
          </cell>
        </row>
        <row r="609">
          <cell r="A609">
            <v>903</v>
          </cell>
          <cell r="B609" t="str">
            <v>OSNOVNA ŠKOLA ŽRNOVNICA</v>
          </cell>
          <cell r="C609" t="str">
            <v>ŽRNOVNICA</v>
          </cell>
        </row>
        <row r="610">
          <cell r="A610">
            <v>905</v>
          </cell>
          <cell r="B610" t="str">
            <v>OSNOVNA ŠKOLA IVANA KOZARCA</v>
          </cell>
          <cell r="C610" t="str">
            <v>ŽUPANJA</v>
          </cell>
        </row>
        <row r="611">
          <cell r="A611">
            <v>909</v>
          </cell>
          <cell r="B611" t="str">
            <v>OSNOVNA ŠKOLA LOTRŠČAK</v>
          </cell>
          <cell r="C611" t="str">
            <v>ZAGREB</v>
          </cell>
        </row>
        <row r="612">
          <cell r="A612">
            <v>910</v>
          </cell>
          <cell r="B612" t="str">
            <v>OŠ VLADIMIR DEŠČAK</v>
          </cell>
          <cell r="C612" t="str">
            <v>SVETA NEDJELJA</v>
          </cell>
        </row>
        <row r="613">
          <cell r="A613">
            <v>911</v>
          </cell>
          <cell r="B613" t="str">
            <v>OŠ "JOSIP VERGILIJ PERIĆ"</v>
          </cell>
          <cell r="C613" t="str">
            <v>IMOTSKI</v>
          </cell>
        </row>
        <row r="614">
          <cell r="A614">
            <v>912</v>
          </cell>
          <cell r="B614" t="str">
            <v>KATOLIČKA OSNOVNA ŠKOLA U VIROVITICI</v>
          </cell>
          <cell r="C614" t="str">
            <v>VIROVITICA</v>
          </cell>
        </row>
        <row r="615">
          <cell r="A615">
            <v>913</v>
          </cell>
          <cell r="B615" t="str">
            <v>OSNOVNA ŠKOLA RUŽIČNJAK</v>
          </cell>
          <cell r="C615" t="str">
            <v>ZAGREB</v>
          </cell>
        </row>
        <row r="616">
          <cell r="A616">
            <v>914</v>
          </cell>
          <cell r="B616" t="str">
            <v>KATOLIČKA OSNOVNA ŠKOLA "JOSIP PAVLIŠIĆ"</v>
          </cell>
          <cell r="C616" t="str">
            <v>RIJEKA</v>
          </cell>
        </row>
        <row r="617">
          <cell r="A617">
            <v>915</v>
          </cell>
          <cell r="B617" t="str">
            <v>OŠ ŽNJAN-PAZDIGRAD</v>
          </cell>
          <cell r="C617" t="str">
            <v>SPLIT</v>
          </cell>
        </row>
        <row r="618">
          <cell r="A618">
            <v>916</v>
          </cell>
          <cell r="B618" t="str">
            <v>OŠ KRALJICE JELENE SOLIN, PŠ MRAVINCE</v>
          </cell>
          <cell r="C618" t="str">
            <v>MRAVINCE</v>
          </cell>
        </row>
        <row r="619">
          <cell r="A619">
            <v>917</v>
          </cell>
          <cell r="B619" t="str">
            <v>OSNOVNA ŠKOLA FINIDA</v>
          </cell>
          <cell r="C619" t="str">
            <v>POREČ</v>
          </cell>
        </row>
        <row r="620">
          <cell r="A620">
            <v>918</v>
          </cell>
          <cell r="B620" t="str">
            <v>OSNOVNA ŠKOLA PAVAO BELAS</v>
          </cell>
          <cell r="C620" t="str">
            <v>BRDOVEC</v>
          </cell>
        </row>
        <row r="621">
          <cell r="A621">
            <v>919</v>
          </cell>
          <cell r="B621" t="str">
            <v>OSNOVNA ŠKOLA KRALJA ZVONIMIRA</v>
          </cell>
          <cell r="C621" t="str">
            <v>SOLIN</v>
          </cell>
        </row>
        <row r="622">
          <cell r="A622">
            <v>920</v>
          </cell>
          <cell r="B622" t="str">
            <v>OSNOVNA ŠKOLA ZORKE SEVER</v>
          </cell>
          <cell r="C622" t="str">
            <v>POPOVAČA</v>
          </cell>
        </row>
        <row r="623">
          <cell r="A623">
            <v>921</v>
          </cell>
          <cell r="B623" t="str">
            <v>OSNOVNA ŠKOLA SREDIŠĆE</v>
          </cell>
          <cell r="C623" t="str">
            <v>ZAGREB</v>
          </cell>
        </row>
        <row r="624">
          <cell r="A624">
            <v>922</v>
          </cell>
          <cell r="B624" t="str">
            <v>OSNOVNA ŠKOLA HRVATSKI LESKOVAC</v>
          </cell>
          <cell r="C624" t="str">
            <v>HRVATSKI LESKOVAC</v>
          </cell>
        </row>
        <row r="625">
          <cell r="A625">
            <v>926</v>
          </cell>
          <cell r="B625" t="str">
            <v>OSNOVNA ŠKOLA "IVAN GORAN KOVAČIĆ" DUGA RESA - PŠ BOSILJEVO</v>
          </cell>
          <cell r="C625" t="str">
            <v>BOSILJEVO</v>
          </cell>
        </row>
        <row r="626">
          <cell r="A626">
            <v>927</v>
          </cell>
          <cell r="B626" t="str">
            <v>OSNOVNA ŠKOLA CVJETNO</v>
          </cell>
          <cell r="C626" t="str">
            <v>BRIJEŠĆE</v>
          </cell>
        </row>
        <row r="627">
          <cell r="A627">
            <v>928</v>
          </cell>
          <cell r="B627" t="str">
            <v>KOŠ "IVO MAŠINA"</v>
          </cell>
          <cell r="C627" t="str">
            <v>ZADAR</v>
          </cell>
        </row>
        <row r="628">
          <cell r="A628">
            <v>930</v>
          </cell>
          <cell r="B628" t="str">
            <v>OŠ "NOVA ŠKOLA"</v>
          </cell>
          <cell r="C628" t="str">
            <v>SAMOBOR</v>
          </cell>
        </row>
        <row r="629">
          <cell r="A629">
            <v>931</v>
          </cell>
          <cell r="B629" t="str">
            <v>KATOLIČKA OSNOVNA ŠKOLA U NOVSKOJ</v>
          </cell>
          <cell r="C629" t="str">
            <v>NOVSKA</v>
          </cell>
        </row>
        <row r="630">
          <cell r="A630">
            <v>932</v>
          </cell>
          <cell r="B630" t="str">
            <v>OŠ "PODOLICE" KOPRIVNICA</v>
          </cell>
          <cell r="C630" t="str">
            <v>KOPRIVNICA</v>
          </cell>
        </row>
        <row r="631">
          <cell r="A631">
            <v>933</v>
          </cell>
          <cell r="B631" t="str">
            <v>OŠ "FRAN KRSTO FRANKOPAN" KRK</v>
          </cell>
          <cell r="C631" t="str">
            <v>KRK</v>
          </cell>
        </row>
        <row r="632">
          <cell r="A632">
            <v>934</v>
          </cell>
          <cell r="B632" t="str">
            <v>OŠ METERIZE</v>
          </cell>
          <cell r="C632" t="str">
            <v>ŠIBENIK</v>
          </cell>
        </row>
        <row r="633">
          <cell r="A633">
            <v>935</v>
          </cell>
          <cell r="B633" t="str">
            <v>OŠ DOMINIK SAVIO</v>
          </cell>
          <cell r="C633" t="str">
            <v>ZAGREB</v>
          </cell>
        </row>
        <row r="634">
          <cell r="A634">
            <v>1005</v>
          </cell>
          <cell r="B634" t="str">
            <v>SREDNJA ŠKOLA KNEZA BRANIMIRA</v>
          </cell>
          <cell r="C634" t="str">
            <v>BENKOVAC</v>
          </cell>
        </row>
        <row r="635">
          <cell r="A635">
            <v>1007</v>
          </cell>
          <cell r="B635" t="str">
            <v>EKONOMSKA I BIROTEHNIČKA ŠKOLA</v>
          </cell>
          <cell r="C635" t="str">
            <v>BJELOVAR</v>
          </cell>
        </row>
        <row r="636">
          <cell r="A636">
            <v>1008</v>
          </cell>
          <cell r="B636" t="str">
            <v>GIMNAZIJA BJELOVAR</v>
          </cell>
          <cell r="C636" t="str">
            <v>BJELOVAR</v>
          </cell>
        </row>
        <row r="637">
          <cell r="A637">
            <v>1010</v>
          </cell>
          <cell r="B637" t="str">
            <v>MEDICINSKA ŠKOLA BJELOVAR</v>
          </cell>
          <cell r="C637" t="str">
            <v>BJELOVAR</v>
          </cell>
        </row>
        <row r="638">
          <cell r="A638">
            <v>1012</v>
          </cell>
          <cell r="B638" t="str">
            <v>TEHNIČKA ŠKOLA BJELOVAR</v>
          </cell>
          <cell r="C638" t="str">
            <v>BJELOVAR</v>
          </cell>
        </row>
        <row r="639">
          <cell r="A639">
            <v>1022</v>
          </cell>
          <cell r="B639" t="str">
            <v>SREDNJA ŠKOLA VLADIMIR NAZOR</v>
          </cell>
          <cell r="C639" t="str">
            <v>ČABAR</v>
          </cell>
        </row>
        <row r="640">
          <cell r="A640">
            <v>1023</v>
          </cell>
          <cell r="B640" t="str">
            <v>EKONOMSKA I TRGOVAČKA ŠKOLA ČAKOVEC</v>
          </cell>
          <cell r="C640" t="str">
            <v>ČAKOVEC</v>
          </cell>
        </row>
        <row r="641">
          <cell r="A641">
            <v>1024</v>
          </cell>
          <cell r="B641" t="str">
            <v>GIMNAZIJA JOSIPA SLAVENSKOG ČAKOVEC</v>
          </cell>
          <cell r="C641" t="str">
            <v>ČAKOVEC</v>
          </cell>
        </row>
        <row r="642">
          <cell r="A642">
            <v>1027</v>
          </cell>
          <cell r="B642" t="str">
            <v>SREDNJA ŠKOLA ČAKOVEC</v>
          </cell>
          <cell r="C642" t="str">
            <v>ČAKOVEC</v>
          </cell>
        </row>
        <row r="643">
          <cell r="A643">
            <v>1028</v>
          </cell>
          <cell r="B643" t="str">
            <v>TEHNIČKA ŠKOLA ČAKOVEC</v>
          </cell>
          <cell r="C643" t="str">
            <v>ČAKOVEC</v>
          </cell>
        </row>
        <row r="644">
          <cell r="A644">
            <v>1029</v>
          </cell>
          <cell r="B644" t="str">
            <v>SREDNJA ŠKOLA ČAZMA</v>
          </cell>
          <cell r="C644" t="str">
            <v>ČAZMA</v>
          </cell>
        </row>
        <row r="645">
          <cell r="A645">
            <v>1031</v>
          </cell>
          <cell r="B645" t="str">
            <v>GIMNAZIJA DARUVAR</v>
          </cell>
          <cell r="C645" t="str">
            <v>DARUVAR</v>
          </cell>
        </row>
        <row r="646">
          <cell r="A646">
            <v>1033</v>
          </cell>
          <cell r="B646" t="str">
            <v>TEHNIČKA ŠKOLA DARUVAR</v>
          </cell>
          <cell r="C646" t="str">
            <v>DARUVAR</v>
          </cell>
        </row>
        <row r="647">
          <cell r="A647">
            <v>1034</v>
          </cell>
          <cell r="B647" t="str">
            <v>SREDNJA ŠKOLA DELNICE</v>
          </cell>
          <cell r="C647" t="str">
            <v>DELNICE</v>
          </cell>
        </row>
        <row r="648">
          <cell r="A648">
            <v>1037</v>
          </cell>
          <cell r="B648" t="str">
            <v>BISKUPIJSKA KL. GIM. R. BOŠKOVIĆA S PRAVOM  JAVNOSTI</v>
          </cell>
          <cell r="C648" t="str">
            <v>DUBROVNIK</v>
          </cell>
        </row>
        <row r="649">
          <cell r="A649">
            <v>1048</v>
          </cell>
          <cell r="B649" t="str">
            <v>EKONOMSKA ŠKOLA BRAĆA RADIĆ</v>
          </cell>
          <cell r="C649" t="str">
            <v>ĐAKOVO</v>
          </cell>
        </row>
        <row r="650">
          <cell r="A650">
            <v>1059</v>
          </cell>
          <cell r="B650" t="str">
            <v>SREDNJA ŠKOLA BARTOLA KAŠIĆA</v>
          </cell>
          <cell r="C650" t="str">
            <v>GRUBIŠNO POLJE</v>
          </cell>
        </row>
        <row r="651">
          <cell r="A651">
            <v>1068</v>
          </cell>
          <cell r="B651" t="str">
            <v>SREDNJA ŠKOLA IVANEC</v>
          </cell>
          <cell r="C651" t="str">
            <v>IVANEC</v>
          </cell>
        </row>
        <row r="652">
          <cell r="A652">
            <v>1071</v>
          </cell>
          <cell r="B652" t="str">
            <v>EKONOMSKO - TURISTIČKA ŠKOLA</v>
          </cell>
          <cell r="C652" t="str">
            <v>KARLOVAC</v>
          </cell>
        </row>
        <row r="653">
          <cell r="A653">
            <v>1072</v>
          </cell>
          <cell r="B653" t="str">
            <v>GIMNAZIJA KARLOVAC</v>
          </cell>
          <cell r="C653" t="str">
            <v>KARLOVAC</v>
          </cell>
        </row>
        <row r="654">
          <cell r="A654">
            <v>1074</v>
          </cell>
          <cell r="B654" t="str">
            <v>MJEŠOVITA INDUSTRIJSKO - OBRTNIČKA ŠKOLA</v>
          </cell>
          <cell r="C654" t="str">
            <v>KARLOVAC</v>
          </cell>
        </row>
        <row r="655">
          <cell r="A655">
            <v>1083</v>
          </cell>
          <cell r="B655" t="str">
            <v>GIMNAZIJA " FRAN GALOVIĆ" KOPRIVNICA</v>
          </cell>
          <cell r="C655" t="str">
            <v>KOPRIVNICA</v>
          </cell>
        </row>
        <row r="656">
          <cell r="A656">
            <v>1084</v>
          </cell>
          <cell r="B656" t="str">
            <v>OBRTNIČKA ŠKOLA KOPRIVNICA</v>
          </cell>
          <cell r="C656" t="str">
            <v>KOPRIVNICA</v>
          </cell>
        </row>
        <row r="657">
          <cell r="A657">
            <v>1088</v>
          </cell>
          <cell r="B657" t="str">
            <v>SREDNJA ŠKOLA KRAPINA</v>
          </cell>
          <cell r="C657" t="str">
            <v>KRAPINA</v>
          </cell>
        </row>
        <row r="658">
          <cell r="A658">
            <v>1089</v>
          </cell>
          <cell r="B658" t="str">
            <v>GIMNAZIJA IVANA ZAKMARDIJA DIJANKOVEČKOGA KRIŽEVCI</v>
          </cell>
          <cell r="C658" t="str">
            <v>KRIŽEVCI</v>
          </cell>
        </row>
        <row r="659">
          <cell r="A659">
            <v>1091</v>
          </cell>
          <cell r="B659" t="str">
            <v>SREDNJA ŠKOLA IVAN SELJANEC KRIŽEVCI</v>
          </cell>
          <cell r="C659" t="str">
            <v>KRIŽEVCI</v>
          </cell>
        </row>
        <row r="660">
          <cell r="A660">
            <v>1098</v>
          </cell>
          <cell r="B660" t="str">
            <v>SREDNJA ŠKOLA FRA ANDRIJE KAČIĆA MIOŠIĆA</v>
          </cell>
          <cell r="C660" t="str">
            <v>MAKARSKA</v>
          </cell>
        </row>
        <row r="661">
          <cell r="A661">
            <v>1101</v>
          </cell>
          <cell r="B661" t="str">
            <v>GIMNAZIJA METKOVIĆ</v>
          </cell>
          <cell r="C661" t="str">
            <v>METKOVIĆ</v>
          </cell>
        </row>
        <row r="662">
          <cell r="A662">
            <v>1104</v>
          </cell>
          <cell r="B662" t="str">
            <v>SREDNJA ŠKOLA ISIDORA KRŠNJAVOGA NAŠICE</v>
          </cell>
          <cell r="C662" t="str">
            <v>NAŠICE</v>
          </cell>
        </row>
        <row r="663">
          <cell r="A663">
            <v>1109</v>
          </cell>
          <cell r="B663" t="str">
            <v>SREDNJA ŠKOLA NOVSKA</v>
          </cell>
          <cell r="C663" t="str">
            <v>NOVSKA</v>
          </cell>
        </row>
        <row r="664">
          <cell r="A664">
            <v>1120</v>
          </cell>
          <cell r="B664" t="str">
            <v>SREDNJA ŠKOLA OROSLAVJE</v>
          </cell>
          <cell r="C664" t="str">
            <v>OROSLAVJE</v>
          </cell>
        </row>
        <row r="665">
          <cell r="A665">
            <v>1121</v>
          </cell>
          <cell r="B665" t="str">
            <v>EKONOMSKA I UPRAVNA ŠKOLA OSIJEK</v>
          </cell>
          <cell r="C665" t="str">
            <v>OSIJEK</v>
          </cell>
        </row>
        <row r="666">
          <cell r="A666">
            <v>1127</v>
          </cell>
          <cell r="B666" t="str">
            <v>III. GIMNAZIJA OSIJEK</v>
          </cell>
          <cell r="C666" t="str">
            <v>OSIJEK</v>
          </cell>
        </row>
        <row r="667">
          <cell r="A667">
            <v>1137</v>
          </cell>
          <cell r="B667" t="str">
            <v>UGOSTITELJSKO-TURISTIČKA ŠKOLA</v>
          </cell>
          <cell r="C667" t="str">
            <v>OSIJEK</v>
          </cell>
        </row>
        <row r="668">
          <cell r="A668">
            <v>1141</v>
          </cell>
          <cell r="B668" t="str">
            <v>GIMNAZIJA I STRUKOVNA ŠKOLA JURJA DOBRILE</v>
          </cell>
          <cell r="C668" t="str">
            <v>PAZIN</v>
          </cell>
        </row>
        <row r="669">
          <cell r="A669">
            <v>1143</v>
          </cell>
          <cell r="B669" t="str">
            <v>SREDNJA ŠKOLA PETRINJA</v>
          </cell>
          <cell r="C669" t="str">
            <v>PETRINJA</v>
          </cell>
        </row>
        <row r="670">
          <cell r="A670">
            <v>1150</v>
          </cell>
          <cell r="B670" t="str">
            <v>GIMNAZIJA POŽEGA</v>
          </cell>
          <cell r="C670" t="str">
            <v>POŽEGA</v>
          </cell>
        </row>
        <row r="671">
          <cell r="A671">
            <v>1156</v>
          </cell>
          <cell r="B671" t="str">
            <v>SREDNJA ŠKOLA PRELOG</v>
          </cell>
          <cell r="C671" t="str">
            <v>PRELOG</v>
          </cell>
        </row>
        <row r="672">
          <cell r="A672">
            <v>1159</v>
          </cell>
          <cell r="B672" t="str">
            <v>GIMNAZIJA PULA</v>
          </cell>
          <cell r="C672" t="str">
            <v>PULA</v>
          </cell>
        </row>
        <row r="673">
          <cell r="A673">
            <v>1168</v>
          </cell>
          <cell r="B673" t="str">
            <v>TEHNIČKA ŠKOLA PULA</v>
          </cell>
          <cell r="C673" t="str">
            <v>PULA</v>
          </cell>
        </row>
        <row r="674">
          <cell r="A674">
            <v>1169</v>
          </cell>
          <cell r="B674" t="str">
            <v>SREDNJA ŠKOLA MARKANTUNA DE DOMINISA</v>
          </cell>
          <cell r="C674" t="str">
            <v>RAB</v>
          </cell>
        </row>
        <row r="675">
          <cell r="A675">
            <v>1174</v>
          </cell>
          <cell r="B675" t="str">
            <v>GRAĐEVINSKA TEHNIČKA ŠKOLA</v>
          </cell>
          <cell r="C675" t="str">
            <v>RIJEKA</v>
          </cell>
        </row>
        <row r="676">
          <cell r="A676">
            <v>1175</v>
          </cell>
          <cell r="B676" t="str">
            <v>MEDICINSKA ŠKOLA U RIJECI</v>
          </cell>
          <cell r="C676" t="str">
            <v>RIJEKA</v>
          </cell>
        </row>
        <row r="677">
          <cell r="A677">
            <v>1180</v>
          </cell>
          <cell r="B677" t="str">
            <v>PRVA RIJEČKA HRVATSKA GIMNAZIJA</v>
          </cell>
          <cell r="C677" t="str">
            <v>RIJEKA</v>
          </cell>
        </row>
        <row r="678">
          <cell r="A678">
            <v>1191</v>
          </cell>
          <cell r="B678" t="str">
            <v>STRUKOVNA ŠKOLA EUGENA KUMIČIĆA</v>
          </cell>
          <cell r="C678" t="str">
            <v>ROVINJ</v>
          </cell>
        </row>
        <row r="679">
          <cell r="A679">
            <v>1197</v>
          </cell>
          <cell r="B679" t="str">
            <v>SREDNJA ŠKOLA JELKOVEC</v>
          </cell>
          <cell r="C679" t="str">
            <v>SESVETE</v>
          </cell>
        </row>
        <row r="680">
          <cell r="A680">
            <v>1209</v>
          </cell>
          <cell r="B680" t="str">
            <v>EKONOMSKO-BIROTEHNIČKA ŠKOLA</v>
          </cell>
          <cell r="C680" t="str">
            <v>SLAVONSKI BROD</v>
          </cell>
        </row>
        <row r="681">
          <cell r="A681">
            <v>1215</v>
          </cell>
          <cell r="B681" t="str">
            <v>SREDNJA ŠKOLA MATIJE ANTUNA RELJKOVIĆA</v>
          </cell>
          <cell r="C681" t="str">
            <v>SLAVONSKI BROD</v>
          </cell>
        </row>
        <row r="682">
          <cell r="A682">
            <v>1238</v>
          </cell>
          <cell r="B682" t="str">
            <v>SREDNJA TEHNIČKA PROMETNA ŠKOLA</v>
          </cell>
          <cell r="C682" t="str">
            <v>SPLIT</v>
          </cell>
        </row>
        <row r="683">
          <cell r="A683">
            <v>1249</v>
          </cell>
          <cell r="B683" t="str">
            <v>GIMNAZIJA ANTUNA VRANČIĆA</v>
          </cell>
          <cell r="C683" t="str">
            <v>ŠIBENIK</v>
          </cell>
        </row>
        <row r="684">
          <cell r="A684">
            <v>1259</v>
          </cell>
          <cell r="B684" t="str">
            <v>SREDNJA STRUKOVNA ŠKOLA "BLAŽ JURJEV TROGIRANIN"</v>
          </cell>
          <cell r="C684" t="str">
            <v>TROGIR</v>
          </cell>
        </row>
        <row r="685">
          <cell r="A685">
            <v>1261</v>
          </cell>
          <cell r="B685" t="str">
            <v>SREDNJA ŠKOLA VALPOVO</v>
          </cell>
          <cell r="C685" t="str">
            <v>VALPOVO</v>
          </cell>
        </row>
        <row r="686">
          <cell r="A686">
            <v>1262</v>
          </cell>
          <cell r="B686" t="str">
            <v>DRUGA GIMNAZIJA VARAŽDIN</v>
          </cell>
          <cell r="C686" t="str">
            <v>VARAŽDIN</v>
          </cell>
        </row>
        <row r="687">
          <cell r="A687">
            <v>1263</v>
          </cell>
          <cell r="B687" t="str">
            <v>ELEKTROSTROJARSKA ŠKOLA</v>
          </cell>
          <cell r="C687" t="str">
            <v>VARAŽDIN</v>
          </cell>
        </row>
        <row r="688">
          <cell r="A688">
            <v>1270</v>
          </cell>
          <cell r="B688" t="str">
            <v>PRVA GIMNAZIJA VARAŽDIN</v>
          </cell>
          <cell r="C688" t="str">
            <v>VARAŽDIN</v>
          </cell>
        </row>
        <row r="689">
          <cell r="A689">
            <v>1272</v>
          </cell>
          <cell r="B689" t="str">
            <v>SREDNJA STRUKOVNA ŠKOLA</v>
          </cell>
          <cell r="C689" t="str">
            <v>VARAŽDIN</v>
          </cell>
        </row>
        <row r="690">
          <cell r="A690">
            <v>1273</v>
          </cell>
          <cell r="B690" t="str">
            <v>STROJARSKA I PROMETNA ŠKOLA VARAŽDIN</v>
          </cell>
          <cell r="C690" t="str">
            <v>VARAŽDIN</v>
          </cell>
        </row>
        <row r="691">
          <cell r="A691">
            <v>1283</v>
          </cell>
          <cell r="B691" t="str">
            <v>POLJOPRIVREDNO ŠUMARSKA ŠKOLA VINKOVCI</v>
          </cell>
          <cell r="C691" t="str">
            <v>VINKOVCI</v>
          </cell>
        </row>
        <row r="692">
          <cell r="A692">
            <v>1286</v>
          </cell>
          <cell r="B692" t="str">
            <v>GIMNAZIJA PETRA PRERADOVIĆA</v>
          </cell>
          <cell r="C692" t="str">
            <v>VIROVITICA</v>
          </cell>
        </row>
        <row r="693">
          <cell r="A693">
            <v>1291</v>
          </cell>
          <cell r="B693" t="str">
            <v>SREDNJA ŠKOLA ANTUN MATIJAŠEVIĆ - KARAMANEO</v>
          </cell>
          <cell r="C693" t="str">
            <v>VIS</v>
          </cell>
        </row>
        <row r="694">
          <cell r="A694">
            <v>1295</v>
          </cell>
          <cell r="B694" t="str">
            <v>GIMNAZIJA VUKOVAR</v>
          </cell>
          <cell r="C694" t="str">
            <v>VUKOVAR</v>
          </cell>
        </row>
        <row r="695">
          <cell r="A695">
            <v>1297</v>
          </cell>
          <cell r="B695" t="str">
            <v>TEHNIČKA ŠKOLA NIKOLE TESLE</v>
          </cell>
          <cell r="C695" t="str">
            <v>VUKOVAR</v>
          </cell>
        </row>
        <row r="696">
          <cell r="A696">
            <v>1299</v>
          </cell>
          <cell r="B696" t="str">
            <v>GIMNAZIJA ANTUNA GUSTAVA MATOŠA</v>
          </cell>
          <cell r="C696" t="str">
            <v>ZABOK</v>
          </cell>
        </row>
        <row r="697">
          <cell r="A697">
            <v>1301</v>
          </cell>
          <cell r="B697" t="str">
            <v>ŠKOLA ZA UMJETNOST, DIZAJN, GRAFIKU I ODJEĆU ZABOK</v>
          </cell>
          <cell r="C697" t="str">
            <v>ZABOK</v>
          </cell>
        </row>
        <row r="698">
          <cell r="A698">
            <v>1311</v>
          </cell>
          <cell r="B698" t="str">
            <v>POMORSKA ŠKOLA ZADAR</v>
          </cell>
          <cell r="C698" t="str">
            <v>ZADAR</v>
          </cell>
        </row>
        <row r="699">
          <cell r="A699">
            <v>1313</v>
          </cell>
          <cell r="B699" t="str">
            <v>STRUKOVNA ŠKOLA VICE VLATKOVIĆA</v>
          </cell>
          <cell r="C699" t="str">
            <v>ZADAR</v>
          </cell>
        </row>
        <row r="700">
          <cell r="A700">
            <v>1317</v>
          </cell>
          <cell r="B700" t="str">
            <v>DRUGA EKONOMSKA ŠKOLA</v>
          </cell>
          <cell r="C700" t="str">
            <v>ZAGREB</v>
          </cell>
        </row>
        <row r="701">
          <cell r="A701">
            <v>1323</v>
          </cell>
          <cell r="B701" t="str">
            <v>GIMNAZIJA TITUŠA BREZOVAČKOG</v>
          </cell>
          <cell r="C701" t="str">
            <v>ZAGREB</v>
          </cell>
        </row>
        <row r="702">
          <cell r="A702">
            <v>1324</v>
          </cell>
          <cell r="B702" t="str">
            <v>GORNJOGRADSKA GIMNAZIJA</v>
          </cell>
          <cell r="C702" t="str">
            <v>ZAGREB</v>
          </cell>
        </row>
        <row r="703">
          <cell r="A703">
            <v>1327</v>
          </cell>
          <cell r="B703" t="str">
            <v>I. GIMNAZIJA</v>
          </cell>
          <cell r="C703" t="str">
            <v>ZAGREB</v>
          </cell>
        </row>
        <row r="704">
          <cell r="A704">
            <v>1328</v>
          </cell>
          <cell r="B704" t="str">
            <v>I. TEHNIČKA ŠKOLA TESLA</v>
          </cell>
          <cell r="C704" t="str">
            <v>ZAGREB</v>
          </cell>
        </row>
        <row r="705">
          <cell r="A705">
            <v>1331</v>
          </cell>
          <cell r="B705" t="str">
            <v>INDUSTRIJSKA STROJARSKA ŠKOLA</v>
          </cell>
          <cell r="C705" t="str">
            <v>ZAGREB</v>
          </cell>
        </row>
        <row r="706">
          <cell r="A706">
            <v>1332</v>
          </cell>
          <cell r="B706" t="str">
            <v>IV. GIMNAZIJA</v>
          </cell>
          <cell r="C706" t="str">
            <v>ZAGREB</v>
          </cell>
        </row>
        <row r="707">
          <cell r="A707">
            <v>1341</v>
          </cell>
          <cell r="B707" t="str">
            <v>PRIVATNA ŠKOLA FUTURA</v>
          </cell>
          <cell r="C707" t="str">
            <v>ZAGREB</v>
          </cell>
        </row>
        <row r="708">
          <cell r="A708">
            <v>1345</v>
          </cell>
          <cell r="B708" t="str">
            <v>PRIVATNA KLASIČNA GIMNAZIJA S PRAVOM JAVNOSTI</v>
          </cell>
          <cell r="C708" t="str">
            <v>ZAGREB</v>
          </cell>
        </row>
        <row r="709">
          <cell r="A709">
            <v>1348</v>
          </cell>
          <cell r="B709" t="str">
            <v>PRIVATNA UMJETNIČKA GIMNAZIJA</v>
          </cell>
          <cell r="C709" t="str">
            <v>ZAGREB</v>
          </cell>
        </row>
        <row r="710">
          <cell r="A710">
            <v>1349</v>
          </cell>
          <cell r="B710" t="str">
            <v>PRVA EKONOMSKA ŠKOLA</v>
          </cell>
          <cell r="C710" t="str">
            <v>ZAGREB</v>
          </cell>
        </row>
        <row r="711">
          <cell r="A711">
            <v>1354</v>
          </cell>
          <cell r="B711" t="str">
            <v>STROJARSKA TEHNIČKA ŠKOLA FRANA BOŠNJAKOVIĆA</v>
          </cell>
          <cell r="C711" t="str">
            <v>ZAGREB</v>
          </cell>
        </row>
        <row r="712">
          <cell r="A712">
            <v>1357</v>
          </cell>
          <cell r="B712" t="str">
            <v>ŠKOLA ZA MEDICINSKE SESTRE MLINARSKA</v>
          </cell>
          <cell r="C712" t="str">
            <v>ZAGREB</v>
          </cell>
        </row>
        <row r="713">
          <cell r="A713">
            <v>1363</v>
          </cell>
          <cell r="B713" t="str">
            <v>TEHNIČKA ŠKOLA RUĐERA BOŠKOVIĆA</v>
          </cell>
          <cell r="C713" t="str">
            <v>ZAGREB</v>
          </cell>
        </row>
        <row r="714">
          <cell r="A714">
            <v>1368</v>
          </cell>
          <cell r="B714" t="str">
            <v>V. GIMNAZIJA</v>
          </cell>
          <cell r="C714" t="str">
            <v>ZAGREB</v>
          </cell>
        </row>
        <row r="715">
          <cell r="A715">
            <v>1370</v>
          </cell>
          <cell r="B715" t="str">
            <v>X. GIMNAZIJA IVAN SUPEK</v>
          </cell>
          <cell r="C715" t="str">
            <v>ZAGREB</v>
          </cell>
        </row>
        <row r="716">
          <cell r="A716">
            <v>1372</v>
          </cell>
          <cell r="B716" t="str">
            <v>XV. GIMNAZIJA</v>
          </cell>
          <cell r="C716" t="str">
            <v>ZAGREB</v>
          </cell>
        </row>
        <row r="717">
          <cell r="A717">
            <v>1379</v>
          </cell>
          <cell r="B717" t="str">
            <v>AGRONOMSKA ŠKOLA</v>
          </cell>
          <cell r="C717" t="str">
            <v>ZAGREB-DUBRAVA</v>
          </cell>
        </row>
        <row r="718">
          <cell r="A718">
            <v>1383</v>
          </cell>
          <cell r="B718" t="str">
            <v>XII. GIMNAZIJA</v>
          </cell>
          <cell r="C718" t="str">
            <v>ZAGREB-DUBRAVA</v>
          </cell>
        </row>
        <row r="719">
          <cell r="A719">
            <v>1386</v>
          </cell>
          <cell r="B719" t="str">
            <v>GRADITELJSKA TEHNIČKA ŠKOLA</v>
          </cell>
          <cell r="C719" t="str">
            <v>ZAGREB-NOVI ZAGREB</v>
          </cell>
        </row>
        <row r="720">
          <cell r="A720">
            <v>1389</v>
          </cell>
          <cell r="B720" t="str">
            <v>XIII. GIMNAZIJA</v>
          </cell>
          <cell r="C720" t="str">
            <v>ZAGREB-NOVI ZAGREB</v>
          </cell>
        </row>
        <row r="721">
          <cell r="A721">
            <v>1390</v>
          </cell>
          <cell r="B721" t="str">
            <v>GIMNAZIJA LUCIJANA VRANJANINA</v>
          </cell>
          <cell r="C721" t="str">
            <v>ZAGREB-SUSEDGRAD</v>
          </cell>
        </row>
        <row r="722">
          <cell r="A722">
            <v>1397</v>
          </cell>
          <cell r="B722" t="str">
            <v>GIMNAZIJA SESVETE</v>
          </cell>
          <cell r="C722" t="str">
            <v>SESVETE</v>
          </cell>
        </row>
        <row r="723">
          <cell r="A723">
            <v>1399</v>
          </cell>
          <cell r="B723" t="str">
            <v>SREDNJA ŠKOLA AMBROZA HARAČIĆA PO CRES</v>
          </cell>
          <cell r="C723" t="str">
            <v>Cres</v>
          </cell>
        </row>
        <row r="724">
          <cell r="A724"/>
          <cell r="B724"/>
          <cell r="C724"/>
        </row>
        <row r="725">
          <cell r="A725"/>
          <cell r="B725"/>
          <cell r="C725"/>
        </row>
        <row r="726">
          <cell r="A726"/>
          <cell r="B726"/>
          <cell r="C726"/>
        </row>
        <row r="727">
          <cell r="A727"/>
          <cell r="B727"/>
          <cell r="C727"/>
        </row>
        <row r="728">
          <cell r="A728"/>
          <cell r="B728"/>
          <cell r="C728"/>
        </row>
        <row r="729">
          <cell r="A729"/>
          <cell r="B729"/>
          <cell r="C729"/>
        </row>
        <row r="730">
          <cell r="A730"/>
          <cell r="B730"/>
          <cell r="C730"/>
        </row>
        <row r="731">
          <cell r="A731"/>
          <cell r="B731"/>
          <cell r="C731"/>
        </row>
        <row r="732">
          <cell r="A732"/>
          <cell r="B732"/>
          <cell r="C732"/>
        </row>
        <row r="733">
          <cell r="A733"/>
          <cell r="B733"/>
          <cell r="C733"/>
        </row>
        <row r="734">
          <cell r="A734"/>
          <cell r="B734"/>
          <cell r="C734"/>
        </row>
        <row r="735">
          <cell r="A735"/>
          <cell r="B735"/>
          <cell r="C735"/>
        </row>
        <row r="736">
          <cell r="A736"/>
          <cell r="B736"/>
          <cell r="C736"/>
        </row>
        <row r="737">
          <cell r="A737"/>
          <cell r="B737"/>
          <cell r="C737"/>
        </row>
      </sheetData>
      <sheetData sheetId="1">
        <row r="2">
          <cell r="A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65"/>
  <sheetViews>
    <sheetView tabSelected="1" zoomScaleNormal="100" workbookViewId="0">
      <selection activeCell="B7" sqref="B7:F7"/>
    </sheetView>
  </sheetViews>
  <sheetFormatPr defaultRowHeight="12.75" x14ac:dyDescent="0.2"/>
  <cols>
    <col min="1" max="1" width="17.7109375" customWidth="1"/>
    <col min="2" max="8" width="7.85546875" customWidth="1"/>
    <col min="9" max="9" width="14.42578125" customWidth="1"/>
  </cols>
  <sheetData>
    <row r="1" spans="1:9" s="2" customFormat="1" ht="21" customHeight="1" x14ac:dyDescent="0.2">
      <c r="A1" s="98" t="s">
        <v>39</v>
      </c>
      <c r="B1" s="98"/>
      <c r="C1" s="98"/>
      <c r="D1" s="98"/>
      <c r="E1" s="98"/>
      <c r="F1" s="98"/>
      <c r="G1" s="98"/>
      <c r="H1" s="98"/>
      <c r="I1" s="98"/>
    </row>
    <row r="2" spans="1:9" s="2" customFormat="1" ht="8.1" customHeight="1" x14ac:dyDescent="0.2">
      <c r="A2" s="113"/>
      <c r="B2" s="113"/>
      <c r="C2" s="113"/>
      <c r="D2" s="113"/>
      <c r="E2" s="113"/>
      <c r="F2" s="113"/>
      <c r="G2" s="113"/>
      <c r="H2" s="113"/>
      <c r="I2" s="113"/>
    </row>
    <row r="3" spans="1:9" s="2" customFormat="1" ht="15.95" customHeight="1" x14ac:dyDescent="0.2">
      <c r="A3" s="116" t="s">
        <v>21</v>
      </c>
      <c r="B3" s="116"/>
      <c r="C3" s="116"/>
      <c r="D3" s="116"/>
      <c r="E3" s="116"/>
      <c r="F3" s="116"/>
      <c r="G3" s="116"/>
      <c r="H3" s="116"/>
      <c r="I3" s="116"/>
    </row>
    <row r="4" spans="1:9" s="2" customFormat="1" ht="8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</row>
    <row r="5" spans="1:9" s="2" customFormat="1" ht="13.5" customHeight="1" x14ac:dyDescent="0.2">
      <c r="A5" s="21" t="s">
        <v>35</v>
      </c>
      <c r="B5" s="101"/>
      <c r="C5" s="102"/>
      <c r="D5" s="102"/>
      <c r="E5" s="102"/>
      <c r="F5" s="102"/>
      <c r="G5" s="102"/>
      <c r="H5" s="102"/>
      <c r="I5" s="103"/>
    </row>
    <row r="6" spans="1:9" s="2" customFormat="1" ht="13.5" customHeight="1" thickBot="1" x14ac:dyDescent="0.25">
      <c r="A6" s="22" t="s">
        <v>36</v>
      </c>
      <c r="B6" s="104"/>
      <c r="C6" s="105"/>
      <c r="D6" s="105"/>
      <c r="E6" s="105"/>
      <c r="F6" s="105"/>
      <c r="G6" s="106"/>
      <c r="H6" s="106"/>
      <c r="I6" s="107"/>
    </row>
    <row r="7" spans="1:9" s="2" customFormat="1" ht="13.5" customHeight="1" thickBot="1" x14ac:dyDescent="0.25">
      <c r="A7" s="23" t="s">
        <v>9</v>
      </c>
      <c r="B7" s="122"/>
      <c r="C7" s="123"/>
      <c r="D7" s="123"/>
      <c r="E7" s="123"/>
      <c r="F7" s="123"/>
      <c r="G7" s="119" t="s">
        <v>37</v>
      </c>
      <c r="H7" s="120"/>
      <c r="I7" s="121"/>
    </row>
    <row r="8" spans="1:9" s="2" customFormat="1" ht="3.95" customHeight="1" x14ac:dyDescent="0.2">
      <c r="A8" s="108"/>
      <c r="B8" s="108"/>
      <c r="C8" s="108"/>
      <c r="D8" s="108"/>
      <c r="E8" s="108"/>
      <c r="F8" s="108"/>
      <c r="G8" s="109"/>
      <c r="H8" s="109"/>
      <c r="I8" s="109"/>
    </row>
    <row r="9" spans="1:9" s="2" customFormat="1" ht="3.95" customHeight="1" x14ac:dyDescent="0.2">
      <c r="A9" s="109"/>
      <c r="B9" s="109"/>
      <c r="C9" s="109"/>
      <c r="D9" s="109"/>
      <c r="E9" s="109"/>
      <c r="F9" s="109"/>
      <c r="G9" s="109"/>
      <c r="H9" s="109"/>
      <c r="I9" s="109"/>
    </row>
    <row r="10" spans="1:9" s="2" customFormat="1" ht="3.95" customHeight="1" x14ac:dyDescent="0.2">
      <c r="A10" s="110"/>
      <c r="B10" s="110"/>
      <c r="C10" s="110"/>
      <c r="D10" s="110"/>
      <c r="E10" s="110"/>
      <c r="F10" s="110"/>
      <c r="G10" s="110"/>
      <c r="H10" s="110"/>
      <c r="I10" s="110"/>
    </row>
    <row r="11" spans="1:9" s="2" customFormat="1" ht="13.5" customHeight="1" x14ac:dyDescent="0.2">
      <c r="A11" s="52" t="s">
        <v>16</v>
      </c>
      <c r="B11" s="49" t="s">
        <v>23</v>
      </c>
      <c r="C11" s="49" t="s">
        <v>24</v>
      </c>
      <c r="D11" s="49" t="s">
        <v>25</v>
      </c>
      <c r="E11" s="49" t="s">
        <v>26</v>
      </c>
      <c r="F11" s="49" t="s">
        <v>27</v>
      </c>
      <c r="G11" s="49" t="s">
        <v>28</v>
      </c>
      <c r="H11" s="49" t="s">
        <v>29</v>
      </c>
      <c r="I11" s="54" t="s">
        <v>30</v>
      </c>
    </row>
    <row r="12" spans="1:9" s="2" customFormat="1" ht="13.5" customHeight="1" x14ac:dyDescent="0.2">
      <c r="A12" s="53" t="s">
        <v>31</v>
      </c>
      <c r="B12" s="50">
        <f>IF(COUNTA(Pčelice!$B$10:$B$109)&gt;COUNTA(Pčelice!$C$10:$C$109),COUNTA(Pčelice!$B$10:$B$109),COUNTA(Pčelice!$C$10:$C$109))-1</f>
        <v>0</v>
      </c>
      <c r="C12" s="50">
        <f>IF(COUNTA(Leptirići!$B$10:$B$109)&gt;COUNTA(Leptirići!$C$10:$C$109),COUNTA(Leptirići!$B$10:$B$109),COUNTA(Leptirići!$C$10:$C$109))-1</f>
        <v>0</v>
      </c>
      <c r="D12" s="50">
        <f>IF(COUNTA(Ecolier!$B$10:$B$109)&gt;COUNTA(Ecolier!$C$10:$C$109),COUNTA(Ecolier!$B$10:$B$109),COUNTA(Ecolier!$C$10:$C$109))-1</f>
        <v>0</v>
      </c>
      <c r="E12" s="50">
        <f>IF(COUNTA(Benjamin!$B$10:$B$109)&gt;COUNTA(Benjamin!$C$10:$C$109),COUNTA(Benjamin!$B$10:$B$109),COUNTA(Benjamin!$C$10:$C$109))-1</f>
        <v>0</v>
      </c>
      <c r="F12" s="50">
        <f>IF(COUNTA(Cadet!$B$10:$B$109)&gt;COUNTA(Cadet!$C$10:$C$109),COUNTA(Cadet!$B$10:$B$109),COUNTA(Cadet!$C$10:$C$109))-1</f>
        <v>0</v>
      </c>
      <c r="G12" s="50">
        <f>IF(COUNTA(Junior!$B$10:$B$109)&gt;COUNTA(Junior!$C$10:$C$109),COUNTA(Junior!$B$10:$B$109),COUNTA(Junior!$C$10:$C$109))-1</f>
        <v>0</v>
      </c>
      <c r="H12" s="50">
        <f>IF(COUNTA(Student!$B$10:$B$109)&gt;COUNTA(Student!$C$10:$C$109),COUNTA(Student!$B$10:$B$109),COUNTA(Student!$C$10:$C$109))-1</f>
        <v>0</v>
      </c>
      <c r="I12" s="51">
        <f>SUM(B12:H12)</f>
        <v>0</v>
      </c>
    </row>
    <row r="13" spans="1:9" ht="8.1" customHeight="1" x14ac:dyDescent="0.2">
      <c r="A13" s="111"/>
      <c r="B13" s="111"/>
      <c r="C13" s="111"/>
      <c r="D13" s="111"/>
      <c r="E13" s="111"/>
      <c r="F13" s="111"/>
      <c r="G13" s="111"/>
      <c r="H13" s="111"/>
      <c r="I13" s="111"/>
    </row>
    <row r="14" spans="1:9" ht="3.95" customHeight="1" x14ac:dyDescent="0.2">
      <c r="A14" s="112"/>
      <c r="B14" s="112"/>
      <c r="C14" s="112"/>
      <c r="D14" s="112"/>
      <c r="E14" s="112"/>
      <c r="F14" s="112"/>
      <c r="G14" s="112"/>
      <c r="H14" s="112"/>
      <c r="I14" s="112"/>
    </row>
    <row r="15" spans="1:9" x14ac:dyDescent="0.2">
      <c r="A15" s="47" t="s">
        <v>32</v>
      </c>
      <c r="B15" s="99"/>
      <c r="C15" s="99"/>
      <c r="D15" s="99"/>
      <c r="E15" s="100"/>
      <c r="F15" s="48" t="s">
        <v>33</v>
      </c>
      <c r="G15" s="115"/>
      <c r="H15" s="115"/>
      <c r="I15" s="115"/>
    </row>
    <row r="16" spans="1:9" ht="12.95" customHeight="1" x14ac:dyDescent="0.2">
      <c r="A16" s="112"/>
      <c r="B16" s="112"/>
      <c r="C16" s="112"/>
      <c r="D16" s="112"/>
      <c r="E16" s="112"/>
      <c r="F16" s="112"/>
      <c r="G16" s="112"/>
      <c r="H16" s="112"/>
      <c r="I16" s="112"/>
    </row>
    <row r="17" spans="1:9" s="20" customFormat="1" ht="12" customHeight="1" x14ac:dyDescent="0.2">
      <c r="A17" s="117" t="s">
        <v>38</v>
      </c>
      <c r="B17" s="118"/>
      <c r="C17" s="118"/>
      <c r="D17" s="118"/>
      <c r="E17" s="118"/>
      <c r="F17" s="118"/>
      <c r="G17" s="118"/>
      <c r="H17" s="118"/>
      <c r="I17" s="118"/>
    </row>
    <row r="18" spans="1:9" ht="12.75" customHeight="1" x14ac:dyDescent="0.2">
      <c r="A18" s="94" t="s">
        <v>41</v>
      </c>
      <c r="B18" s="94"/>
      <c r="C18" s="94"/>
      <c r="D18" s="94"/>
      <c r="E18" s="94"/>
      <c r="F18" s="94"/>
      <c r="G18" s="94"/>
      <c r="H18" s="94"/>
      <c r="I18" s="94"/>
    </row>
    <row r="19" spans="1:9" ht="12.75" customHeight="1" x14ac:dyDescent="0.2">
      <c r="A19" s="94"/>
      <c r="B19" s="94"/>
      <c r="C19" s="94"/>
      <c r="D19" s="94"/>
      <c r="E19" s="94"/>
      <c r="F19" s="94"/>
      <c r="G19" s="94"/>
      <c r="H19" s="94"/>
      <c r="I19" s="94"/>
    </row>
    <row r="20" spans="1:9" ht="12.75" customHeight="1" x14ac:dyDescent="0.2">
      <c r="A20" s="94"/>
      <c r="B20" s="94"/>
      <c r="C20" s="94"/>
      <c r="D20" s="94"/>
      <c r="E20" s="94"/>
      <c r="F20" s="94"/>
      <c r="G20" s="94"/>
      <c r="H20" s="94"/>
      <c r="I20" s="94"/>
    </row>
    <row r="21" spans="1:9" ht="12.75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</row>
    <row r="22" spans="1:9" ht="12.75" customHeight="1" x14ac:dyDescent="0.2">
      <c r="A22" s="94"/>
      <c r="B22" s="94"/>
      <c r="C22" s="94"/>
      <c r="D22" s="94"/>
      <c r="E22" s="94"/>
      <c r="F22" s="94"/>
      <c r="G22" s="94"/>
      <c r="H22" s="94"/>
      <c r="I22" s="94"/>
    </row>
    <row r="23" spans="1:9" ht="12.75" customHeight="1" x14ac:dyDescent="0.2">
      <c r="A23" s="94"/>
      <c r="B23" s="94"/>
      <c r="C23" s="94"/>
      <c r="D23" s="94"/>
      <c r="E23" s="94"/>
      <c r="F23" s="94"/>
      <c r="G23" s="94"/>
      <c r="H23" s="94"/>
      <c r="I23" s="94"/>
    </row>
    <row r="24" spans="1:9" ht="12.75" customHeight="1" x14ac:dyDescent="0.2">
      <c r="A24" s="94"/>
      <c r="B24" s="94"/>
      <c r="C24" s="94"/>
      <c r="D24" s="94"/>
      <c r="E24" s="94"/>
      <c r="F24" s="94"/>
      <c r="G24" s="94"/>
      <c r="H24" s="94"/>
      <c r="I24" s="94"/>
    </row>
    <row r="25" spans="1:9" ht="12.75" customHeight="1" x14ac:dyDescent="0.2">
      <c r="A25" s="94"/>
      <c r="B25" s="94"/>
      <c r="C25" s="94"/>
      <c r="D25" s="94"/>
      <c r="E25" s="94"/>
      <c r="F25" s="94"/>
      <c r="G25" s="94"/>
      <c r="H25" s="94"/>
      <c r="I25" s="94"/>
    </row>
    <row r="26" spans="1:9" ht="12.75" customHeight="1" x14ac:dyDescent="0.2">
      <c r="A26" s="94"/>
      <c r="B26" s="94"/>
      <c r="C26" s="94"/>
      <c r="D26" s="94"/>
      <c r="E26" s="94"/>
      <c r="F26" s="94"/>
      <c r="G26" s="94"/>
      <c r="H26" s="94"/>
      <c r="I26" s="94"/>
    </row>
    <row r="27" spans="1:9" ht="12.75" customHeight="1" x14ac:dyDescent="0.2">
      <c r="A27" s="94"/>
      <c r="B27" s="94"/>
      <c r="C27" s="94"/>
      <c r="D27" s="94"/>
      <c r="E27" s="94"/>
      <c r="F27" s="94"/>
      <c r="G27" s="94"/>
      <c r="H27" s="94"/>
      <c r="I27" s="94"/>
    </row>
    <row r="28" spans="1:9" ht="12.75" customHeight="1" x14ac:dyDescent="0.2">
      <c r="A28" s="94"/>
      <c r="B28" s="94"/>
      <c r="C28" s="94"/>
      <c r="D28" s="94"/>
      <c r="E28" s="94"/>
      <c r="F28" s="94"/>
      <c r="G28" s="94"/>
      <c r="H28" s="94"/>
      <c r="I28" s="94"/>
    </row>
    <row r="29" spans="1:9" ht="12.75" customHeight="1" x14ac:dyDescent="0.2">
      <c r="A29" s="94"/>
      <c r="B29" s="94"/>
      <c r="C29" s="94"/>
      <c r="D29" s="94"/>
      <c r="E29" s="94"/>
      <c r="F29" s="94"/>
      <c r="G29" s="94"/>
      <c r="H29" s="94"/>
      <c r="I29" s="94"/>
    </row>
    <row r="30" spans="1:9" ht="12.75" customHeight="1" x14ac:dyDescent="0.2">
      <c r="A30" s="94"/>
      <c r="B30" s="94"/>
      <c r="C30" s="94"/>
      <c r="D30" s="94"/>
      <c r="E30" s="94"/>
      <c r="F30" s="94"/>
      <c r="G30" s="94"/>
      <c r="H30" s="94"/>
      <c r="I30" s="94"/>
    </row>
    <row r="31" spans="1:9" ht="12.75" customHeight="1" x14ac:dyDescent="0.2">
      <c r="A31" s="94"/>
      <c r="B31" s="94"/>
      <c r="C31" s="94"/>
      <c r="D31" s="94"/>
      <c r="E31" s="94"/>
      <c r="F31" s="94"/>
      <c r="G31" s="94"/>
      <c r="H31" s="94"/>
      <c r="I31" s="94"/>
    </row>
    <row r="32" spans="1:9" ht="12.75" customHeight="1" x14ac:dyDescent="0.2">
      <c r="A32" s="94"/>
      <c r="B32" s="94"/>
      <c r="C32" s="94"/>
      <c r="D32" s="94"/>
      <c r="E32" s="94"/>
      <c r="F32" s="94"/>
      <c r="G32" s="94"/>
      <c r="H32" s="94"/>
      <c r="I32" s="94"/>
    </row>
    <row r="33" spans="1:9" ht="12.75" customHeight="1" x14ac:dyDescent="0.2">
      <c r="A33" s="94"/>
      <c r="B33" s="94"/>
      <c r="C33" s="94"/>
      <c r="D33" s="94"/>
      <c r="E33" s="94"/>
      <c r="F33" s="94"/>
      <c r="G33" s="94"/>
      <c r="H33" s="94"/>
      <c r="I33" s="94"/>
    </row>
    <row r="34" spans="1:9" ht="12.75" customHeight="1" x14ac:dyDescent="0.2">
      <c r="A34" s="94"/>
      <c r="B34" s="94"/>
      <c r="C34" s="94"/>
      <c r="D34" s="94"/>
      <c r="E34" s="94"/>
      <c r="F34" s="94"/>
      <c r="G34" s="94"/>
      <c r="H34" s="94"/>
      <c r="I34" s="94"/>
    </row>
    <row r="35" spans="1:9" ht="12.75" customHeight="1" x14ac:dyDescent="0.2">
      <c r="A35" s="94"/>
      <c r="B35" s="94"/>
      <c r="C35" s="94"/>
      <c r="D35" s="94"/>
      <c r="E35" s="94"/>
      <c r="F35" s="94"/>
      <c r="G35" s="94"/>
      <c r="H35" s="94"/>
      <c r="I35" s="94"/>
    </row>
    <row r="36" spans="1:9" ht="12.75" customHeight="1" x14ac:dyDescent="0.2">
      <c r="A36" s="94"/>
      <c r="B36" s="94"/>
      <c r="C36" s="94"/>
      <c r="D36" s="94"/>
      <c r="E36" s="94"/>
      <c r="F36" s="94"/>
      <c r="G36" s="94"/>
      <c r="H36" s="94"/>
      <c r="I36" s="94"/>
    </row>
    <row r="37" spans="1:9" ht="12.75" customHeight="1" x14ac:dyDescent="0.2">
      <c r="A37" s="94"/>
      <c r="B37" s="94"/>
      <c r="C37" s="94"/>
      <c r="D37" s="94"/>
      <c r="E37" s="94"/>
      <c r="F37" s="94"/>
      <c r="G37" s="94"/>
      <c r="H37" s="94"/>
      <c r="I37" s="94"/>
    </row>
    <row r="38" spans="1:9" ht="12.75" customHeight="1" x14ac:dyDescent="0.2">
      <c r="A38" s="94"/>
      <c r="B38" s="94"/>
      <c r="C38" s="94"/>
      <c r="D38" s="94"/>
      <c r="E38" s="94"/>
      <c r="F38" s="94"/>
      <c r="G38" s="94"/>
      <c r="H38" s="94"/>
      <c r="I38" s="94"/>
    </row>
    <row r="39" spans="1:9" ht="12.75" customHeight="1" x14ac:dyDescent="0.2">
      <c r="A39" s="94"/>
      <c r="B39" s="94"/>
      <c r="C39" s="94"/>
      <c r="D39" s="94"/>
      <c r="E39" s="94"/>
      <c r="F39" s="94"/>
      <c r="G39" s="94"/>
      <c r="H39" s="94"/>
      <c r="I39" s="94"/>
    </row>
    <row r="40" spans="1:9" ht="12.75" customHeight="1" x14ac:dyDescent="0.2">
      <c r="A40" s="94"/>
      <c r="B40" s="94"/>
      <c r="C40" s="94"/>
      <c r="D40" s="94"/>
      <c r="E40" s="94"/>
      <c r="F40" s="94"/>
      <c r="G40" s="94"/>
      <c r="H40" s="94"/>
      <c r="I40" s="94"/>
    </row>
    <row r="41" spans="1:9" ht="12.75" customHeight="1" x14ac:dyDescent="0.2">
      <c r="A41" s="94"/>
      <c r="B41" s="94"/>
      <c r="C41" s="94"/>
      <c r="D41" s="94"/>
      <c r="E41" s="94"/>
      <c r="F41" s="94"/>
      <c r="G41" s="94"/>
      <c r="H41" s="94"/>
      <c r="I41" s="94"/>
    </row>
    <row r="42" spans="1:9" ht="12.75" customHeight="1" x14ac:dyDescent="0.2">
      <c r="A42" s="94"/>
      <c r="B42" s="94"/>
      <c r="C42" s="94"/>
      <c r="D42" s="94"/>
      <c r="E42" s="94"/>
      <c r="F42" s="94"/>
      <c r="G42" s="94"/>
      <c r="H42" s="94"/>
      <c r="I42" s="94"/>
    </row>
    <row r="43" spans="1:9" ht="12.75" customHeight="1" x14ac:dyDescent="0.2">
      <c r="A43" s="94"/>
      <c r="B43" s="94"/>
      <c r="C43" s="94"/>
      <c r="D43" s="94"/>
      <c r="E43" s="94"/>
      <c r="F43" s="94"/>
      <c r="G43" s="94"/>
      <c r="H43" s="94"/>
      <c r="I43" s="94"/>
    </row>
    <row r="44" spans="1:9" ht="12.75" customHeight="1" x14ac:dyDescent="0.2">
      <c r="A44" s="94"/>
      <c r="B44" s="94"/>
      <c r="C44" s="94"/>
      <c r="D44" s="94"/>
      <c r="E44" s="94"/>
      <c r="F44" s="94"/>
      <c r="G44" s="94"/>
      <c r="H44" s="94"/>
      <c r="I44" s="94"/>
    </row>
    <row r="45" spans="1:9" ht="12.75" customHeight="1" x14ac:dyDescent="0.2">
      <c r="A45" s="94"/>
      <c r="B45" s="94"/>
      <c r="C45" s="94"/>
      <c r="D45" s="94"/>
      <c r="E45" s="94"/>
      <c r="F45" s="94"/>
      <c r="G45" s="94"/>
      <c r="H45" s="94"/>
      <c r="I45" s="94"/>
    </row>
    <row r="46" spans="1:9" ht="12.75" customHeight="1" x14ac:dyDescent="0.2">
      <c r="A46" s="94"/>
      <c r="B46" s="94"/>
      <c r="C46" s="94"/>
      <c r="D46" s="94"/>
      <c r="E46" s="94"/>
      <c r="F46" s="94"/>
      <c r="G46" s="94"/>
      <c r="H46" s="94"/>
      <c r="I46" s="94"/>
    </row>
    <row r="47" spans="1:9" ht="12.75" customHeight="1" x14ac:dyDescent="0.2">
      <c r="A47" s="94"/>
      <c r="B47" s="94"/>
      <c r="C47" s="94"/>
      <c r="D47" s="94"/>
      <c r="E47" s="94"/>
      <c r="F47" s="94"/>
      <c r="G47" s="94"/>
      <c r="H47" s="94"/>
      <c r="I47" s="94"/>
    </row>
    <row r="48" spans="1:9" ht="12.75" customHeight="1" x14ac:dyDescent="0.2">
      <c r="A48" s="94"/>
      <c r="B48" s="94"/>
      <c r="C48" s="94"/>
      <c r="D48" s="94"/>
      <c r="E48" s="94"/>
      <c r="F48" s="94"/>
      <c r="G48" s="94"/>
      <c r="H48" s="94"/>
      <c r="I48" s="94"/>
    </row>
    <row r="49" spans="1:9" ht="12.75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</row>
    <row r="50" spans="1:9" ht="12.7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</row>
    <row r="51" spans="1:9" ht="12.7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</row>
    <row r="52" spans="1:9" s="20" customFormat="1" ht="12.7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</row>
    <row r="53" spans="1:9" s="20" customFormat="1" ht="12.7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</row>
    <row r="54" spans="1:9" ht="12.7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</row>
    <row r="55" spans="1:9" ht="12.7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</row>
    <row r="56" spans="1:9" ht="12.7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</row>
    <row r="57" spans="1:9" ht="12.7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</row>
    <row r="58" spans="1:9" ht="12.7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</row>
    <row r="59" spans="1:9" ht="3.95" customHeight="1" x14ac:dyDescent="0.2">
      <c r="A59" s="95"/>
      <c r="B59" s="95"/>
      <c r="C59" s="95"/>
      <c r="D59" s="95"/>
      <c r="E59" s="95"/>
      <c r="F59" s="95"/>
      <c r="G59" s="95"/>
      <c r="H59" s="95"/>
      <c r="I59" s="95"/>
    </row>
    <row r="60" spans="1:9" ht="12.75" customHeight="1" x14ac:dyDescent="0.2">
      <c r="A60" s="96" t="s">
        <v>40</v>
      </c>
      <c r="B60" s="96"/>
      <c r="C60" s="96"/>
      <c r="D60" s="96"/>
      <c r="E60" s="96"/>
      <c r="F60" s="96"/>
      <c r="G60" s="96"/>
      <c r="H60" s="96"/>
      <c r="I60" s="96"/>
    </row>
    <row r="61" spans="1:9" ht="12.75" customHeight="1" x14ac:dyDescent="0.2">
      <c r="A61" s="97"/>
      <c r="B61" s="97"/>
      <c r="C61" s="97"/>
      <c r="D61" s="97"/>
      <c r="E61" s="97"/>
      <c r="F61" s="97"/>
      <c r="G61" s="97"/>
      <c r="H61" s="97"/>
      <c r="I61" s="97"/>
    </row>
    <row r="62" spans="1:9" ht="12.75" customHeight="1" x14ac:dyDescent="0.2">
      <c r="A62" s="97"/>
      <c r="B62" s="97"/>
      <c r="C62" s="97"/>
      <c r="D62" s="97"/>
      <c r="E62" s="97"/>
      <c r="F62" s="97"/>
      <c r="G62" s="97"/>
      <c r="H62" s="97"/>
      <c r="I62" s="97"/>
    </row>
    <row r="63" spans="1:9" s="20" customFormat="1" ht="12.75" customHeight="1" x14ac:dyDescent="0.2">
      <c r="A63" s="97"/>
      <c r="B63" s="97"/>
      <c r="C63" s="97"/>
      <c r="D63" s="97"/>
      <c r="E63" s="97"/>
      <c r="F63" s="97"/>
      <c r="G63" s="97"/>
      <c r="H63" s="97"/>
      <c r="I63" s="97"/>
    </row>
    <row r="64" spans="1:9" s="20" customFormat="1" ht="12.75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</row>
    <row r="65" spans="1:9" s="20" customFormat="1" ht="12.75" customHeight="1" x14ac:dyDescent="0.2">
      <c r="A65" s="97"/>
      <c r="B65" s="97"/>
      <c r="C65" s="97"/>
      <c r="D65" s="97"/>
      <c r="E65" s="97"/>
      <c r="F65" s="97"/>
      <c r="G65" s="97"/>
      <c r="H65" s="97"/>
      <c r="I65" s="97"/>
    </row>
  </sheetData>
  <sheetProtection password="E65F" sheet="1" objects="1" scenarios="1" selectLockedCells="1"/>
  <mergeCells count="16">
    <mergeCell ref="A18:I59"/>
    <mergeCell ref="A60:I65"/>
    <mergeCell ref="A1:I1"/>
    <mergeCell ref="B15:E15"/>
    <mergeCell ref="B5:I5"/>
    <mergeCell ref="B6:I6"/>
    <mergeCell ref="A8:I10"/>
    <mergeCell ref="A13:I14"/>
    <mergeCell ref="A2:I2"/>
    <mergeCell ref="A4:I4"/>
    <mergeCell ref="G15:I15"/>
    <mergeCell ref="A3:I3"/>
    <mergeCell ref="A17:I17"/>
    <mergeCell ref="A16:I16"/>
    <mergeCell ref="G7:I7"/>
    <mergeCell ref="B7:F7"/>
  </mergeCells>
  <dataValidations count="2">
    <dataValidation type="custom" allowBlank="1" showInputMessage="1" showErrorMessage="1" errorTitle="Napomena" error="Molimo upisati velikim tiskanim slovima!" sqref="B5:I6">
      <formula1>EXACT(B5,UPPER(B5))</formula1>
    </dataValidation>
    <dataValidation type="whole" showInputMessage="1" showErrorMessage="1" errorTitle="Napomena" error="Molimo da unesete ispravnu oznaku vaše škole!" prompt="Obavezno unesite brojčanu oznaku svoje škole! " sqref="B7:F7">
      <formula1>1</formula1>
      <formula2>1500</formula2>
    </dataValidation>
  </dataValidations>
  <pageMargins left="0.78740157480314965" right="0.78740157480314965" top="0.55118110236220474" bottom="0.55118110236220474" header="0.31496062992125984" footer="0.39370078740157483"/>
  <pageSetup paperSize="9" orientation="portrait" horizontalDpi="4294967293" r:id="rId1"/>
  <headerFooter>
    <oddFooter>&amp;L&amp;7Unos osnovnih podataka i upute&amp;C&amp;7"Klokan bez granica"&amp;R&amp;7Stranica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10"/>
  <sheetViews>
    <sheetView zoomScaleNormal="100" workbookViewId="0">
      <selection activeCell="B11" sqref="B11"/>
    </sheetView>
  </sheetViews>
  <sheetFormatPr defaultColWidth="9.140625" defaultRowHeight="12.75" x14ac:dyDescent="0.2"/>
  <cols>
    <col min="1" max="1" width="18.85546875" style="3" customWidth="1"/>
    <col min="2" max="3" width="29.7109375" style="2" customWidth="1"/>
    <col min="4" max="4" width="6.42578125" style="26" hidden="1" customWidth="1"/>
    <col min="5" max="5" width="4.28515625" style="15" hidden="1" customWidth="1"/>
    <col min="6" max="6" width="9.28515625" style="65" hidden="1" customWidth="1"/>
    <col min="7" max="7" width="10.7109375" style="65" hidden="1" customWidth="1"/>
    <col min="8" max="8" width="12.42578125" style="15" hidden="1" customWidth="1"/>
    <col min="9" max="9" width="5.7109375" style="3" hidden="1" customWidth="1"/>
    <col min="10" max="10" width="6.5703125" style="3" hidden="1" customWidth="1"/>
    <col min="11" max="11" width="8.42578125" style="37" hidden="1" customWidth="1"/>
    <col min="12" max="12" width="10.140625" style="15" hidden="1" customWidth="1"/>
    <col min="13" max="14" width="9.140625" style="2" customWidth="1"/>
    <col min="15" max="16384" width="9.140625" style="2"/>
  </cols>
  <sheetData>
    <row r="1" spans="1:12" ht="21" customHeight="1" x14ac:dyDescent="0.3">
      <c r="A1" s="98" t="str">
        <f>'Unos osnovnih podataka i upute'!A1:I1</f>
        <v>Matematičko natjecanje "Klokan bez granica" 2025.</v>
      </c>
      <c r="B1" s="98"/>
      <c r="C1" s="98"/>
      <c r="H1" s="76"/>
      <c r="I1" s="72"/>
    </row>
    <row r="2" spans="1:12" ht="15.95" customHeight="1" x14ac:dyDescent="0.3">
      <c r="A2" s="116" t="s">
        <v>34</v>
      </c>
      <c r="B2" s="116"/>
      <c r="C2" s="116"/>
      <c r="H2" s="76"/>
      <c r="J2" s="73"/>
      <c r="K2" s="40"/>
    </row>
    <row r="3" spans="1:12" ht="8.1" customHeight="1" x14ac:dyDescent="0.2">
      <c r="A3" s="113"/>
      <c r="B3" s="113"/>
      <c r="C3" s="113"/>
      <c r="K3" s="41"/>
    </row>
    <row r="4" spans="1:12" ht="14.1" customHeight="1" x14ac:dyDescent="0.2">
      <c r="A4" s="84" t="str">
        <f>'Unos osnovnih podataka i upute'!A5</f>
        <v>Naziv škole:</v>
      </c>
      <c r="B4" s="129">
        <f>'Unos osnovnih podataka i upute'!B5:B5</f>
        <v>0</v>
      </c>
      <c r="C4" s="130"/>
      <c r="H4" s="77"/>
      <c r="K4" s="41"/>
    </row>
    <row r="5" spans="1:12" ht="14.1" customHeight="1" thickBot="1" x14ac:dyDescent="0.25">
      <c r="A5" s="87" t="str">
        <f>'Unos osnovnih podataka i upute'!A6</f>
        <v>Naziv mjesta:</v>
      </c>
      <c r="B5" s="127">
        <f>'Unos osnovnih podataka i upute'!B6:B6</f>
        <v>0</v>
      </c>
      <c r="C5" s="128"/>
      <c r="H5" s="77"/>
      <c r="K5" s="41"/>
    </row>
    <row r="6" spans="1:12" ht="14.1" customHeight="1" x14ac:dyDescent="0.2">
      <c r="A6" s="85" t="str">
        <f>'Unos osnovnih podataka i upute'!A7</f>
        <v>Oznaka škole:</v>
      </c>
      <c r="B6" s="92">
        <f>'Unos osnovnih podataka i upute'!B7:B7</f>
        <v>0</v>
      </c>
      <c r="C6" s="124" t="s">
        <v>22</v>
      </c>
      <c r="K6" s="41"/>
    </row>
    <row r="7" spans="1:12" ht="6" customHeight="1" x14ac:dyDescent="0.2">
      <c r="A7" s="11"/>
      <c r="B7" s="5"/>
      <c r="C7" s="125"/>
    </row>
    <row r="8" spans="1:12" ht="14.1" customHeight="1" thickBot="1" x14ac:dyDescent="0.25">
      <c r="A8" s="10" t="s">
        <v>16</v>
      </c>
      <c r="B8" s="9" t="s">
        <v>10</v>
      </c>
      <c r="C8" s="126"/>
      <c r="K8" s="41"/>
    </row>
    <row r="9" spans="1:12" ht="6" customHeight="1" x14ac:dyDescent="0.2">
      <c r="A9" s="6"/>
      <c r="B9" s="5"/>
      <c r="C9" s="5"/>
      <c r="K9" s="41"/>
    </row>
    <row r="10" spans="1:12" ht="20.100000000000001" customHeight="1" x14ac:dyDescent="0.2">
      <c r="A10" s="28" t="s">
        <v>0</v>
      </c>
      <c r="B10" s="29" t="s">
        <v>2</v>
      </c>
      <c r="C10" s="29" t="s">
        <v>1</v>
      </c>
      <c r="D10" s="59" t="s">
        <v>13</v>
      </c>
      <c r="E10" s="60" t="s">
        <v>15</v>
      </c>
      <c r="F10" s="66" t="s">
        <v>14</v>
      </c>
      <c r="G10" s="71" t="s">
        <v>18</v>
      </c>
      <c r="H10" s="62" t="s">
        <v>17</v>
      </c>
      <c r="I10" s="66" t="s">
        <v>11</v>
      </c>
      <c r="J10" s="66" t="s">
        <v>12</v>
      </c>
      <c r="K10" s="61" t="s">
        <v>19</v>
      </c>
      <c r="L10" s="62" t="s">
        <v>20</v>
      </c>
    </row>
    <row r="11" spans="1:12" ht="14.45" customHeight="1" x14ac:dyDescent="0.2">
      <c r="A11" s="88">
        <v>1</v>
      </c>
      <c r="B11" s="44"/>
      <c r="C11" s="45"/>
      <c r="D11" s="25" t="str">
        <f>IFERROR(VLOOKUP(VALUE($A11),[1]Pčelice!$A$5:$BA$103,COLUMN(BA:BA),FALSE),"")</f>
        <v/>
      </c>
      <c r="E11" s="63" t="str">
        <f>IFERROR(VLOOKUP(VALUE($A11),[1]Pčelice!$A$5:$BA$103,COLUMN(AA:AA),FALSE),"")</f>
        <v/>
      </c>
      <c r="F11" s="67" t="str">
        <f>IF(LEN(INDEX(B$10:C$109,2,1))&lt;2,IF(LEN(INDEX(B$10:C$109,2,2))&lt;2,"",$B$8),$B$8)</f>
        <v/>
      </c>
      <c r="G11" s="89" t="str">
        <f>IF($F11="",IF($D11="","","OŠ"),"OŠ")</f>
        <v/>
      </c>
      <c r="H11" s="16" t="str">
        <f>IF($G11="","",$B$6)</f>
        <v/>
      </c>
      <c r="I11" s="90" t="str">
        <f>IFERROR(VLOOKUP($H11,'[2]Klokan-Prijave'!$A$2:$C$1000,2,FALSE),"")</f>
        <v/>
      </c>
      <c r="J11" s="90" t="str">
        <f>IFERROR(VLOOKUP($H11,'[2]Klokan-Prijave'!$A$2:$C$1000,3,FALSE),"")</f>
        <v/>
      </c>
      <c r="K11" s="17" t="str">
        <f>IF(D11="","",D11/60)</f>
        <v/>
      </c>
      <c r="L11" s="30" t="str">
        <f>IF(D11="","",SUMPRODUCT((D11&lt;D$11:D$109)/COUNTIF(D$11:D$109,D$11:D$109)))</f>
        <v/>
      </c>
    </row>
    <row r="12" spans="1:12" ht="14.45" customHeight="1" x14ac:dyDescent="0.2">
      <c r="A12" s="88">
        <v>2</v>
      </c>
      <c r="B12" s="44"/>
      <c r="C12" s="45"/>
      <c r="D12" s="25" t="str">
        <f>IFERROR(VLOOKUP(VALUE($A12),[1]Pčelice!$A$5:$BA$103,COLUMN(BA:BA),FALSE),"")</f>
        <v/>
      </c>
      <c r="E12" s="63" t="str">
        <f>IFERROR(VLOOKUP(VALUE($A12),[1]Pčelice!$A$5:$BA$103,COLUMN(AA:AA),FALSE),"")</f>
        <v/>
      </c>
      <c r="F12" s="67" t="str">
        <f>IF(LEN(INDEX(B$10:C$109,3,1))&lt;2,IF(LEN(INDEX(B$10:C$109,3,2))&lt;2,"",$B$8),$B$8)</f>
        <v/>
      </c>
      <c r="G12" s="89" t="str">
        <f t="shared" ref="G12:G75" si="0">IF($F12="",IF($D12="","","OŠ"),"OŠ")</f>
        <v/>
      </c>
      <c r="H12" s="16" t="str">
        <f t="shared" ref="H12:H75" si="1">IF($G12="","",$B$6)</f>
        <v/>
      </c>
      <c r="I12" s="90" t="str">
        <f>IFERROR(VLOOKUP($H12,'[2]Klokan-Prijave'!$A$2:$C$1000,2,FALSE),"")</f>
        <v/>
      </c>
      <c r="J12" s="90" t="str">
        <f>IFERROR(VLOOKUP($H12,'[2]Klokan-Prijave'!$A$2:$C$1000,3,FALSE),"")</f>
        <v/>
      </c>
      <c r="K12" s="24" t="str">
        <f t="shared" ref="K12:K75" si="2">IF(D12="","",D12/60)</f>
        <v/>
      </c>
      <c r="L12" s="18" t="str">
        <f t="shared" ref="L12:L75" si="3">IF(D12="","",SUMPRODUCT((D12&lt;D$11:D$109)/COUNTIF(D$11:D$109,D$11:D$109)))</f>
        <v/>
      </c>
    </row>
    <row r="13" spans="1:12" ht="14.45" customHeight="1" x14ac:dyDescent="0.2">
      <c r="A13" s="88">
        <v>3</v>
      </c>
      <c r="B13" s="44"/>
      <c r="C13" s="46"/>
      <c r="D13" s="25" t="str">
        <f>IFERROR(VLOOKUP(VALUE($A13),[1]Pčelice!$A$5:$BA$103,COLUMN(BA:BA),FALSE),"")</f>
        <v/>
      </c>
      <c r="E13" s="63" t="str">
        <f>IFERROR(VLOOKUP(VALUE($A13),[1]Pčelice!$A$5:$BA$103,COLUMN(AA:AA),FALSE),"")</f>
        <v/>
      </c>
      <c r="F13" s="67" t="str">
        <f>IF(LEN(INDEX(B$10:C$109,4,1))&lt;2,IF(LEN(INDEX(B$10:C$109,4,2))&lt;2,"",$B$8),$B$8)</f>
        <v/>
      </c>
      <c r="G13" s="89" t="str">
        <f t="shared" si="0"/>
        <v/>
      </c>
      <c r="H13" s="16" t="str">
        <f t="shared" si="1"/>
        <v/>
      </c>
      <c r="I13" s="90" t="str">
        <f>IFERROR(VLOOKUP($H13,'[2]Klokan-Prijave'!$A$2:$C$1000,2,FALSE),"")</f>
        <v/>
      </c>
      <c r="J13" s="90" t="str">
        <f>IFERROR(VLOOKUP($H13,'[2]Klokan-Prijave'!$A$2:$C$1000,3,FALSE),"")</f>
        <v/>
      </c>
      <c r="K13" s="24" t="str">
        <f t="shared" si="2"/>
        <v/>
      </c>
      <c r="L13" s="18" t="str">
        <f t="shared" si="3"/>
        <v/>
      </c>
    </row>
    <row r="14" spans="1:12" ht="14.45" customHeight="1" x14ac:dyDescent="0.2">
      <c r="A14" s="88">
        <v>4</v>
      </c>
      <c r="B14" s="44"/>
      <c r="C14" s="45"/>
      <c r="D14" s="25" t="str">
        <f>IFERROR(VLOOKUP(VALUE($A14),[1]Pčelice!$A$5:$BA$103,COLUMN(BA:BA),FALSE),"")</f>
        <v/>
      </c>
      <c r="E14" s="63" t="str">
        <f>IFERROR(VLOOKUP(VALUE($A14),[1]Pčelice!$A$5:$BA$103,COLUMN(AA:AA),FALSE),"")</f>
        <v/>
      </c>
      <c r="F14" s="67" t="str">
        <f>IF(LEN(INDEX(B$10:C$109,5,1))&lt;2,IF(LEN(INDEX(B$10:C$109,5,2))&lt;2,"",$B$8),$B$8)</f>
        <v/>
      </c>
      <c r="G14" s="89" t="str">
        <f t="shared" si="0"/>
        <v/>
      </c>
      <c r="H14" s="16" t="str">
        <f t="shared" si="1"/>
        <v/>
      </c>
      <c r="I14" s="90" t="str">
        <f>IFERROR(VLOOKUP($H14,'[2]Klokan-Prijave'!$A$2:$C$1000,2,FALSE),"")</f>
        <v/>
      </c>
      <c r="J14" s="90" t="str">
        <f>IFERROR(VLOOKUP($H14,'[2]Klokan-Prijave'!$A$2:$C$1000,3,FALSE),"")</f>
        <v/>
      </c>
      <c r="K14" s="24" t="str">
        <f t="shared" si="2"/>
        <v/>
      </c>
      <c r="L14" s="18" t="str">
        <f t="shared" si="3"/>
        <v/>
      </c>
    </row>
    <row r="15" spans="1:12" ht="14.45" customHeight="1" x14ac:dyDescent="0.2">
      <c r="A15" s="88">
        <v>5</v>
      </c>
      <c r="B15" s="44"/>
      <c r="C15" s="46"/>
      <c r="D15" s="25" t="str">
        <f>IFERROR(VLOOKUP(VALUE($A15),[1]Pčelice!$A$5:$BA$103,COLUMN(BA:BA),FALSE),"")</f>
        <v/>
      </c>
      <c r="E15" s="63" t="str">
        <f>IFERROR(VLOOKUP(VALUE($A15),[1]Pčelice!$A$5:$BA$103,COLUMN(AA:AA),FALSE),"")</f>
        <v/>
      </c>
      <c r="F15" s="67" t="str">
        <f>IF(LEN(INDEX(B$10:C$109,6,1))&lt;2,IF(LEN(INDEX(B$10:C$109,6,2))&lt;2,"",$B$8),$B$8)</f>
        <v/>
      </c>
      <c r="G15" s="89" t="str">
        <f t="shared" si="0"/>
        <v/>
      </c>
      <c r="H15" s="16" t="str">
        <f t="shared" si="1"/>
        <v/>
      </c>
      <c r="I15" s="90" t="str">
        <f>IFERROR(VLOOKUP($H15,'[2]Klokan-Prijave'!$A$2:$C$1000,2,FALSE),"")</f>
        <v/>
      </c>
      <c r="J15" s="90" t="str">
        <f>IFERROR(VLOOKUP($H15,'[2]Klokan-Prijave'!$A$2:$C$1000,3,FALSE),"")</f>
        <v/>
      </c>
      <c r="K15" s="24" t="str">
        <f t="shared" si="2"/>
        <v/>
      </c>
      <c r="L15" s="18" t="str">
        <f t="shared" si="3"/>
        <v/>
      </c>
    </row>
    <row r="16" spans="1:12" ht="14.45" customHeight="1" x14ac:dyDescent="0.2">
      <c r="A16" s="88">
        <v>6</v>
      </c>
      <c r="B16" s="46"/>
      <c r="C16" s="46"/>
      <c r="D16" s="25" t="str">
        <f>IFERROR(VLOOKUP(VALUE($A16),[1]Pčelice!$A$5:$BA$103,COLUMN(BA:BA),FALSE),"")</f>
        <v/>
      </c>
      <c r="E16" s="63" t="str">
        <f>IFERROR(VLOOKUP(VALUE($A16),[1]Pčelice!$A$5:$BA$103,COLUMN(AA:AA),FALSE),"")</f>
        <v/>
      </c>
      <c r="F16" s="67" t="str">
        <f>IF(LEN(INDEX(B$10:C$109,7,1))&lt;2,IF(LEN(INDEX(B$10:C$109,7,2))&lt;2,"",$B$8),$B$8)</f>
        <v/>
      </c>
      <c r="G16" s="89" t="str">
        <f t="shared" si="0"/>
        <v/>
      </c>
      <c r="H16" s="16" t="str">
        <f t="shared" si="1"/>
        <v/>
      </c>
      <c r="I16" s="90" t="str">
        <f>IFERROR(VLOOKUP($H16,'[2]Klokan-Prijave'!$A$2:$C$1000,2,FALSE),"")</f>
        <v/>
      </c>
      <c r="J16" s="90" t="str">
        <f>IFERROR(VLOOKUP($H16,'[2]Klokan-Prijave'!$A$2:$C$1000,3,FALSE),"")</f>
        <v/>
      </c>
      <c r="K16" s="39" t="str">
        <f t="shared" si="2"/>
        <v/>
      </c>
      <c r="L16" s="18" t="str">
        <f t="shared" si="3"/>
        <v/>
      </c>
    </row>
    <row r="17" spans="1:12" ht="14.45" customHeight="1" x14ac:dyDescent="0.2">
      <c r="A17" s="88">
        <v>7</v>
      </c>
      <c r="B17" s="46"/>
      <c r="C17" s="46"/>
      <c r="D17" s="25" t="str">
        <f>IFERROR(VLOOKUP(VALUE($A17),[1]Pčelice!$A$5:$BA$103,COLUMN(BA:BA),FALSE),"")</f>
        <v/>
      </c>
      <c r="E17" s="63" t="str">
        <f>IFERROR(VLOOKUP(VALUE($A17),[1]Pčelice!$A$5:$BA$103,COLUMN(AA:AA),FALSE),"")</f>
        <v/>
      </c>
      <c r="F17" s="67" t="str">
        <f>IF(LEN(INDEX(B$10:C$109,8,1))&lt;2,IF(LEN(INDEX(B$10:C$109,8,2))&lt;2,"",$B$8),$B$8)</f>
        <v/>
      </c>
      <c r="G17" s="89" t="str">
        <f t="shared" si="0"/>
        <v/>
      </c>
      <c r="H17" s="16" t="str">
        <f t="shared" si="1"/>
        <v/>
      </c>
      <c r="I17" s="90" t="str">
        <f>IFERROR(VLOOKUP($H17,'[2]Klokan-Prijave'!$A$2:$C$1000,2,FALSE),"")</f>
        <v/>
      </c>
      <c r="J17" s="90" t="str">
        <f>IFERROR(VLOOKUP($H17,'[2]Klokan-Prijave'!$A$2:$C$1000,3,FALSE),"")</f>
        <v/>
      </c>
      <c r="K17" s="39" t="str">
        <f t="shared" si="2"/>
        <v/>
      </c>
      <c r="L17" s="18" t="str">
        <f t="shared" si="3"/>
        <v/>
      </c>
    </row>
    <row r="18" spans="1:12" ht="14.45" customHeight="1" x14ac:dyDescent="0.2">
      <c r="A18" s="88">
        <v>8</v>
      </c>
      <c r="B18" s="46"/>
      <c r="C18" s="46"/>
      <c r="D18" s="25" t="str">
        <f>IFERROR(VLOOKUP(VALUE($A18),[1]Pčelice!$A$5:$BA$103,COLUMN(BA:BA),FALSE),"")</f>
        <v/>
      </c>
      <c r="E18" s="63" t="str">
        <f>IFERROR(VLOOKUP(VALUE($A18),[1]Pčelice!$A$5:$BA$103,COLUMN(AA:AA),FALSE),"")</f>
        <v/>
      </c>
      <c r="F18" s="67" t="str">
        <f>IF(LEN(INDEX(B$10:C$109,9,1))&lt;2,IF(LEN(INDEX(B$10:C$109,9,2))&lt;2,"",$B$8),$B$8)</f>
        <v/>
      </c>
      <c r="G18" s="89" t="str">
        <f t="shared" si="0"/>
        <v/>
      </c>
      <c r="H18" s="16" t="str">
        <f t="shared" si="1"/>
        <v/>
      </c>
      <c r="I18" s="90" t="str">
        <f>IFERROR(VLOOKUP($H18,'[2]Klokan-Prijave'!$A$2:$C$1000,2,FALSE),"")</f>
        <v/>
      </c>
      <c r="J18" s="90" t="str">
        <f>IFERROR(VLOOKUP($H18,'[2]Klokan-Prijave'!$A$2:$C$1000,3,FALSE),"")</f>
        <v/>
      </c>
      <c r="K18" s="39" t="str">
        <f t="shared" si="2"/>
        <v/>
      </c>
      <c r="L18" s="18" t="str">
        <f t="shared" si="3"/>
        <v/>
      </c>
    </row>
    <row r="19" spans="1:12" ht="14.45" customHeight="1" x14ac:dyDescent="0.2">
      <c r="A19" s="88">
        <v>9</v>
      </c>
      <c r="B19" s="46"/>
      <c r="C19" s="45"/>
      <c r="D19" s="25" t="str">
        <f>IFERROR(VLOOKUP(VALUE($A19),[1]Pčelice!$A$5:$BA$103,COLUMN(BA:BA),FALSE),"")</f>
        <v/>
      </c>
      <c r="E19" s="63" t="str">
        <f>IFERROR(VLOOKUP(VALUE($A19),[1]Pčelice!$A$5:$BA$103,COLUMN(AA:AA),FALSE),"")</f>
        <v/>
      </c>
      <c r="F19" s="67" t="str">
        <f>IF(LEN(INDEX(B$10:C$109,10,1))&lt;2,IF(LEN(INDEX(B$10:C$109,10,2))&lt;2,"",$B$8),$B$8)</f>
        <v/>
      </c>
      <c r="G19" s="89" t="str">
        <f t="shared" si="0"/>
        <v/>
      </c>
      <c r="H19" s="16" t="str">
        <f t="shared" si="1"/>
        <v/>
      </c>
      <c r="I19" s="90" t="str">
        <f>IFERROR(VLOOKUP($H19,'[2]Klokan-Prijave'!$A$2:$C$1000,2,FALSE),"")</f>
        <v/>
      </c>
      <c r="J19" s="90" t="str">
        <f>IFERROR(VLOOKUP($H19,'[2]Klokan-Prijave'!$A$2:$C$1000,3,FALSE),"")</f>
        <v/>
      </c>
      <c r="K19" s="39" t="str">
        <f t="shared" si="2"/>
        <v/>
      </c>
      <c r="L19" s="18" t="str">
        <f t="shared" si="3"/>
        <v/>
      </c>
    </row>
    <row r="20" spans="1:12" ht="14.45" customHeight="1" x14ac:dyDescent="0.2">
      <c r="A20" s="88">
        <v>10</v>
      </c>
      <c r="B20" s="46"/>
      <c r="C20" s="46"/>
      <c r="D20" s="25" t="str">
        <f>IFERROR(VLOOKUP(VALUE($A20),[1]Pčelice!$A$5:$BA$103,COLUMN(BA:BA),FALSE),"")</f>
        <v/>
      </c>
      <c r="E20" s="63" t="str">
        <f>IFERROR(VLOOKUP(VALUE($A20),[1]Pčelice!$A$5:$BA$103,COLUMN(AA:AA),FALSE),"")</f>
        <v/>
      </c>
      <c r="F20" s="67" t="str">
        <f>IF(LEN(INDEX(B$10:C$109,11,1))&lt;2,IF(LEN(INDEX(B$10:C$109,11,2))&lt;2,"",$B$8),$B$8)</f>
        <v/>
      </c>
      <c r="G20" s="89" t="str">
        <f t="shared" si="0"/>
        <v/>
      </c>
      <c r="H20" s="16" t="str">
        <f t="shared" si="1"/>
        <v/>
      </c>
      <c r="I20" s="90" t="str">
        <f>IFERROR(VLOOKUP($H20,'[2]Klokan-Prijave'!$A$2:$C$1000,2,FALSE),"")</f>
        <v/>
      </c>
      <c r="J20" s="90" t="str">
        <f>IFERROR(VLOOKUP($H20,'[2]Klokan-Prijave'!$A$2:$C$1000,3,FALSE),"")</f>
        <v/>
      </c>
      <c r="K20" s="39" t="str">
        <f t="shared" si="2"/>
        <v/>
      </c>
      <c r="L20" s="18" t="str">
        <f t="shared" si="3"/>
        <v/>
      </c>
    </row>
    <row r="21" spans="1:12" ht="14.45" customHeight="1" x14ac:dyDescent="0.2">
      <c r="A21" s="88">
        <v>11</v>
      </c>
      <c r="B21" s="46"/>
      <c r="C21" s="46"/>
      <c r="D21" s="25" t="str">
        <f>IFERROR(VLOOKUP(VALUE($A21),[1]Pčelice!$A$5:$BA$103,COLUMN(BA:BA),FALSE),"")</f>
        <v/>
      </c>
      <c r="E21" s="63" t="str">
        <f>IFERROR(VLOOKUP(VALUE($A21),[1]Pčelice!$A$5:$BA$103,COLUMN(AA:AA),FALSE),"")</f>
        <v/>
      </c>
      <c r="F21" s="67" t="str">
        <f>IF(LEN(INDEX(B$10:C$109,12,1))&lt;2,IF(LEN(INDEX(B$10:C$109,12,2))&lt;2,"",$B$8),$B$8)</f>
        <v/>
      </c>
      <c r="G21" s="89" t="str">
        <f t="shared" si="0"/>
        <v/>
      </c>
      <c r="H21" s="16" t="str">
        <f t="shared" si="1"/>
        <v/>
      </c>
      <c r="I21" s="90" t="str">
        <f>IFERROR(VLOOKUP($H21,'[2]Klokan-Prijave'!$A$2:$C$1000,2,FALSE),"")</f>
        <v/>
      </c>
      <c r="J21" s="90" t="str">
        <f>IFERROR(VLOOKUP($H21,'[2]Klokan-Prijave'!$A$2:$C$1000,3,FALSE),"")</f>
        <v/>
      </c>
      <c r="K21" s="39" t="str">
        <f t="shared" si="2"/>
        <v/>
      </c>
      <c r="L21" s="18" t="str">
        <f t="shared" si="3"/>
        <v/>
      </c>
    </row>
    <row r="22" spans="1:12" ht="14.45" customHeight="1" x14ac:dyDescent="0.2">
      <c r="A22" s="88">
        <v>12</v>
      </c>
      <c r="B22" s="46"/>
      <c r="C22" s="46"/>
      <c r="D22" s="25" t="str">
        <f>IFERROR(VLOOKUP(VALUE($A22),[1]Pčelice!$A$5:$BA$103,COLUMN(BA:BA),FALSE),"")</f>
        <v/>
      </c>
      <c r="E22" s="63" t="str">
        <f>IFERROR(VLOOKUP(VALUE($A22),[1]Pčelice!$A$5:$BA$103,COLUMN(AA:AA),FALSE),"")</f>
        <v/>
      </c>
      <c r="F22" s="67" t="str">
        <f>IF(LEN(INDEX(B$10:C$109,13,1))&lt;2,IF(LEN(INDEX(B$10:C$109,13,2))&lt;2,"",$B$8),$B$8)</f>
        <v/>
      </c>
      <c r="G22" s="89" t="str">
        <f t="shared" si="0"/>
        <v/>
      </c>
      <c r="H22" s="16" t="str">
        <f t="shared" si="1"/>
        <v/>
      </c>
      <c r="I22" s="90" t="str">
        <f>IFERROR(VLOOKUP($H22,'[2]Klokan-Prijave'!$A$2:$C$1000,2,FALSE),"")</f>
        <v/>
      </c>
      <c r="J22" s="90" t="str">
        <f>IFERROR(VLOOKUP($H22,'[2]Klokan-Prijave'!$A$2:$C$1000,3,FALSE),"")</f>
        <v/>
      </c>
      <c r="K22" s="39" t="str">
        <f t="shared" si="2"/>
        <v/>
      </c>
      <c r="L22" s="18" t="str">
        <f t="shared" si="3"/>
        <v/>
      </c>
    </row>
    <row r="23" spans="1:12" ht="14.45" customHeight="1" x14ac:dyDescent="0.2">
      <c r="A23" s="88">
        <v>13</v>
      </c>
      <c r="B23" s="46"/>
      <c r="C23" s="45"/>
      <c r="D23" s="25" t="str">
        <f>IFERROR(VLOOKUP(VALUE($A23),[1]Pčelice!$A$5:$BA$103,COLUMN(BA:BA),FALSE),"")</f>
        <v/>
      </c>
      <c r="E23" s="63" t="str">
        <f>IFERROR(VLOOKUP(VALUE($A23),[1]Pčelice!$A$5:$BA$103,COLUMN(AA:AA),FALSE),"")</f>
        <v/>
      </c>
      <c r="F23" s="67" t="str">
        <f>IF(LEN(INDEX(B$10:C$109,14,1))&lt;2,IF(LEN(INDEX(B$10:C$109,14,2))&lt;2,"",$B$8),$B$8)</f>
        <v/>
      </c>
      <c r="G23" s="89" t="str">
        <f t="shared" si="0"/>
        <v/>
      </c>
      <c r="H23" s="16" t="str">
        <f t="shared" si="1"/>
        <v/>
      </c>
      <c r="I23" s="90" t="str">
        <f>IFERROR(VLOOKUP($H23,'[2]Klokan-Prijave'!$A$2:$C$1000,2,FALSE),"")</f>
        <v/>
      </c>
      <c r="J23" s="90" t="str">
        <f>IFERROR(VLOOKUP($H23,'[2]Klokan-Prijave'!$A$2:$C$1000,3,FALSE),"")</f>
        <v/>
      </c>
      <c r="K23" s="39" t="str">
        <f t="shared" si="2"/>
        <v/>
      </c>
      <c r="L23" s="18" t="str">
        <f t="shared" si="3"/>
        <v/>
      </c>
    </row>
    <row r="24" spans="1:12" ht="14.45" customHeight="1" x14ac:dyDescent="0.2">
      <c r="A24" s="88">
        <v>14</v>
      </c>
      <c r="B24" s="46"/>
      <c r="C24" s="46"/>
      <c r="D24" s="25" t="str">
        <f>IFERROR(VLOOKUP(VALUE($A24),[1]Pčelice!$A$5:$BA$103,COLUMN(BA:BA),FALSE),"")</f>
        <v/>
      </c>
      <c r="E24" s="63" t="str">
        <f>IFERROR(VLOOKUP(VALUE($A24),[1]Pčelice!$A$5:$BA$103,COLUMN(AA:AA),FALSE),"")</f>
        <v/>
      </c>
      <c r="F24" s="67" t="str">
        <f>IF(LEN(INDEX(B$10:C$109,15,1))&lt;2,IF(LEN(INDEX(B$10:C$109,15,2))&lt;2,"",$B$8),$B$8)</f>
        <v/>
      </c>
      <c r="G24" s="89" t="str">
        <f t="shared" si="0"/>
        <v/>
      </c>
      <c r="H24" s="16" t="str">
        <f t="shared" si="1"/>
        <v/>
      </c>
      <c r="I24" s="90" t="str">
        <f>IFERROR(VLOOKUP($H24,'[2]Klokan-Prijave'!$A$2:$C$1000,2,FALSE),"")</f>
        <v/>
      </c>
      <c r="J24" s="90" t="str">
        <f>IFERROR(VLOOKUP($H24,'[2]Klokan-Prijave'!$A$2:$C$1000,3,FALSE),"")</f>
        <v/>
      </c>
      <c r="K24" s="39" t="str">
        <f t="shared" si="2"/>
        <v/>
      </c>
      <c r="L24" s="18" t="str">
        <f t="shared" si="3"/>
        <v/>
      </c>
    </row>
    <row r="25" spans="1:12" ht="14.45" customHeight="1" x14ac:dyDescent="0.2">
      <c r="A25" s="88">
        <v>15</v>
      </c>
      <c r="B25" s="46"/>
      <c r="C25" s="46"/>
      <c r="D25" s="25" t="str">
        <f>IFERROR(VLOOKUP(VALUE($A25),[1]Pčelice!$A$5:$BA$103,COLUMN(BA:BA),FALSE),"")</f>
        <v/>
      </c>
      <c r="E25" s="63" t="str">
        <f>IFERROR(VLOOKUP(VALUE($A25),[1]Pčelice!$A$5:$BA$103,COLUMN(AA:AA),FALSE),"")</f>
        <v/>
      </c>
      <c r="F25" s="67" t="str">
        <f>IF(LEN(INDEX(B$10:C$109,16,1))&lt;2,IF(LEN(INDEX(B$10:C$109,16,2))&lt;2,"",$B$8),$B$8)</f>
        <v/>
      </c>
      <c r="G25" s="89" t="str">
        <f t="shared" si="0"/>
        <v/>
      </c>
      <c r="H25" s="16" t="str">
        <f t="shared" si="1"/>
        <v/>
      </c>
      <c r="I25" s="90" t="str">
        <f>IFERROR(VLOOKUP($H25,'[2]Klokan-Prijave'!$A$2:$C$1000,2,FALSE),"")</f>
        <v/>
      </c>
      <c r="J25" s="90" t="str">
        <f>IFERROR(VLOOKUP($H25,'[2]Klokan-Prijave'!$A$2:$C$1000,3,FALSE),"")</f>
        <v/>
      </c>
      <c r="K25" s="39" t="str">
        <f t="shared" si="2"/>
        <v/>
      </c>
      <c r="L25" s="18" t="str">
        <f t="shared" si="3"/>
        <v/>
      </c>
    </row>
    <row r="26" spans="1:12" ht="14.45" customHeight="1" x14ac:dyDescent="0.2">
      <c r="A26" s="88">
        <v>16</v>
      </c>
      <c r="B26" s="45"/>
      <c r="C26" s="46"/>
      <c r="D26" s="25" t="str">
        <f>IFERROR(VLOOKUP(VALUE($A26),[1]Pčelice!$A$5:$BA$103,COLUMN(BA:BA),FALSE),"")</f>
        <v/>
      </c>
      <c r="E26" s="63" t="str">
        <f>IFERROR(VLOOKUP(VALUE($A26),[1]Pčelice!$A$5:$BA$103,COLUMN(AA:AA),FALSE),"")</f>
        <v/>
      </c>
      <c r="F26" s="67" t="str">
        <f>IF(LEN(INDEX(B$10:C$109,17,1))&lt;2,IF(LEN(INDEX(B$10:C$109,17,2))&lt;2,"",$B$8),$B$8)</f>
        <v/>
      </c>
      <c r="G26" s="89" t="str">
        <f t="shared" si="0"/>
        <v/>
      </c>
      <c r="H26" s="16" t="str">
        <f t="shared" si="1"/>
        <v/>
      </c>
      <c r="I26" s="90" t="str">
        <f>IFERROR(VLOOKUP($H26,'[2]Klokan-Prijave'!$A$2:$C$1000,2,FALSE),"")</f>
        <v/>
      </c>
      <c r="J26" s="90" t="str">
        <f>IFERROR(VLOOKUP($H26,'[2]Klokan-Prijave'!$A$2:$C$1000,3,FALSE),"")</f>
        <v/>
      </c>
      <c r="K26" s="39" t="str">
        <f t="shared" si="2"/>
        <v/>
      </c>
      <c r="L26" s="18" t="str">
        <f t="shared" si="3"/>
        <v/>
      </c>
    </row>
    <row r="27" spans="1:12" ht="14.45" customHeight="1" x14ac:dyDescent="0.2">
      <c r="A27" s="88">
        <v>17</v>
      </c>
      <c r="B27" s="46"/>
      <c r="C27" s="46"/>
      <c r="D27" s="25" t="str">
        <f>IFERROR(VLOOKUP(VALUE($A27),[1]Pčelice!$A$5:$BA$103,COLUMN(BA:BA),FALSE),"")</f>
        <v/>
      </c>
      <c r="E27" s="63" t="str">
        <f>IFERROR(VLOOKUP(VALUE($A27),[1]Pčelice!$A$5:$BA$103,COLUMN(AA:AA),FALSE),"")</f>
        <v/>
      </c>
      <c r="F27" s="67" t="str">
        <f>IF(LEN(INDEX(B$10:C$109,18,1))&lt;2,IF(LEN(INDEX(B$10:C$109,18,2))&lt;2,"",$B$8),$B$8)</f>
        <v/>
      </c>
      <c r="G27" s="89" t="str">
        <f t="shared" si="0"/>
        <v/>
      </c>
      <c r="H27" s="16" t="str">
        <f t="shared" si="1"/>
        <v/>
      </c>
      <c r="I27" s="90" t="str">
        <f>IFERROR(VLOOKUP($H27,'[2]Klokan-Prijave'!$A$2:$C$1000,2,FALSE),"")</f>
        <v/>
      </c>
      <c r="J27" s="90" t="str">
        <f>IFERROR(VLOOKUP($H27,'[2]Klokan-Prijave'!$A$2:$C$1000,3,FALSE),"")</f>
        <v/>
      </c>
      <c r="K27" s="39" t="str">
        <f t="shared" si="2"/>
        <v/>
      </c>
      <c r="L27" s="18" t="str">
        <f t="shared" si="3"/>
        <v/>
      </c>
    </row>
    <row r="28" spans="1:12" ht="14.45" customHeight="1" x14ac:dyDescent="0.2">
      <c r="A28" s="88">
        <v>18</v>
      </c>
      <c r="B28" s="46"/>
      <c r="C28" s="46"/>
      <c r="D28" s="25" t="str">
        <f>IFERROR(VLOOKUP(VALUE($A28),[1]Pčelice!$A$5:$BA$103,COLUMN(BA:BA),FALSE),"")</f>
        <v/>
      </c>
      <c r="E28" s="63" t="str">
        <f>IFERROR(VLOOKUP(VALUE($A28),[1]Pčelice!$A$5:$BA$103,COLUMN(AA:AA),FALSE),"")</f>
        <v/>
      </c>
      <c r="F28" s="67" t="str">
        <f>IF(LEN(INDEX(B$10:C$109,19,1))&lt;2,IF(LEN(INDEX(B$10:C$109,19,2))&lt;2,"",$B$8),$B$8)</f>
        <v/>
      </c>
      <c r="G28" s="89" t="str">
        <f t="shared" si="0"/>
        <v/>
      </c>
      <c r="H28" s="16" t="str">
        <f t="shared" si="1"/>
        <v/>
      </c>
      <c r="I28" s="90" t="str">
        <f>IFERROR(VLOOKUP($H28,'[2]Klokan-Prijave'!$A$2:$C$1000,2,FALSE),"")</f>
        <v/>
      </c>
      <c r="J28" s="90" t="str">
        <f>IFERROR(VLOOKUP($H28,'[2]Klokan-Prijave'!$A$2:$C$1000,3,FALSE),"")</f>
        <v/>
      </c>
      <c r="K28" s="39" t="str">
        <f t="shared" si="2"/>
        <v/>
      </c>
      <c r="L28" s="18" t="str">
        <f t="shared" si="3"/>
        <v/>
      </c>
    </row>
    <row r="29" spans="1:12" ht="14.45" customHeight="1" x14ac:dyDescent="0.2">
      <c r="A29" s="88">
        <v>19</v>
      </c>
      <c r="B29" s="46"/>
      <c r="C29" s="46"/>
      <c r="D29" s="25" t="str">
        <f>IFERROR(VLOOKUP(VALUE($A29),[1]Pčelice!$A$5:$BA$103,COLUMN(BA:BA),FALSE),"")</f>
        <v/>
      </c>
      <c r="E29" s="63" t="str">
        <f>IFERROR(VLOOKUP(VALUE($A29),[1]Pčelice!$A$5:$BA$103,COLUMN(AA:AA),FALSE),"")</f>
        <v/>
      </c>
      <c r="F29" s="67" t="str">
        <f>IF(LEN(INDEX(B$10:C$109,20,1))&lt;2,IF(LEN(INDEX(B$10:C$109,20,2))&lt;2,"",$B$8),$B$8)</f>
        <v/>
      </c>
      <c r="G29" s="89" t="str">
        <f t="shared" si="0"/>
        <v/>
      </c>
      <c r="H29" s="16" t="str">
        <f t="shared" si="1"/>
        <v/>
      </c>
      <c r="I29" s="90" t="str">
        <f>IFERROR(VLOOKUP($H29,'[2]Klokan-Prijave'!$A$2:$C$1000,2,FALSE),"")</f>
        <v/>
      </c>
      <c r="J29" s="90" t="str">
        <f>IFERROR(VLOOKUP($H29,'[2]Klokan-Prijave'!$A$2:$C$1000,3,FALSE),"")</f>
        <v/>
      </c>
      <c r="K29" s="39" t="str">
        <f t="shared" si="2"/>
        <v/>
      </c>
      <c r="L29" s="18" t="str">
        <f t="shared" si="3"/>
        <v/>
      </c>
    </row>
    <row r="30" spans="1:12" ht="14.45" customHeight="1" x14ac:dyDescent="0.2">
      <c r="A30" s="88">
        <v>20</v>
      </c>
      <c r="B30" s="46"/>
      <c r="C30" s="45"/>
      <c r="D30" s="25" t="str">
        <f>IFERROR(VLOOKUP(VALUE($A30),[1]Pčelice!$A$5:$BA$103,COLUMN(BA:BA),FALSE),"")</f>
        <v/>
      </c>
      <c r="E30" s="63" t="str">
        <f>IFERROR(VLOOKUP(VALUE($A30),[1]Pčelice!$A$5:$BA$103,COLUMN(AA:AA),FALSE),"")</f>
        <v/>
      </c>
      <c r="F30" s="67" t="str">
        <f>IF(LEN(INDEX(B$10:C$109,21,1))&lt;2,IF(LEN(INDEX(B$10:C$109,21,2))&lt;2,"",$B$8),$B$8)</f>
        <v/>
      </c>
      <c r="G30" s="89" t="str">
        <f t="shared" si="0"/>
        <v/>
      </c>
      <c r="H30" s="16" t="str">
        <f t="shared" si="1"/>
        <v/>
      </c>
      <c r="I30" s="90" t="str">
        <f>IFERROR(VLOOKUP($H30,'[2]Klokan-Prijave'!$A$2:$C$1000,2,FALSE),"")</f>
        <v/>
      </c>
      <c r="J30" s="90" t="str">
        <f>IFERROR(VLOOKUP($H30,'[2]Klokan-Prijave'!$A$2:$C$1000,3,FALSE),"")</f>
        <v/>
      </c>
      <c r="K30" s="39" t="str">
        <f t="shared" si="2"/>
        <v/>
      </c>
      <c r="L30" s="18" t="str">
        <f t="shared" si="3"/>
        <v/>
      </c>
    </row>
    <row r="31" spans="1:12" ht="14.45" customHeight="1" x14ac:dyDescent="0.2">
      <c r="A31" s="88">
        <v>21</v>
      </c>
      <c r="B31" s="46"/>
      <c r="C31" s="46"/>
      <c r="D31" s="25" t="str">
        <f>IFERROR(VLOOKUP(VALUE($A31),[1]Pčelice!$A$5:$BA$103,COLUMN(BA:BA),FALSE),"")</f>
        <v/>
      </c>
      <c r="E31" s="63" t="str">
        <f>IFERROR(VLOOKUP(VALUE($A31),[1]Pčelice!$A$5:$BA$103,COLUMN(AA:AA),FALSE),"")</f>
        <v/>
      </c>
      <c r="F31" s="67" t="str">
        <f>IF(LEN(INDEX(B$10:C$109,22,1))&lt;2,IF(LEN(INDEX(B$10:C$109,22,2))&lt;2,"",$B$8),$B$8)</f>
        <v/>
      </c>
      <c r="G31" s="89" t="str">
        <f t="shared" si="0"/>
        <v/>
      </c>
      <c r="H31" s="16" t="str">
        <f t="shared" si="1"/>
        <v/>
      </c>
      <c r="I31" s="90" t="str">
        <f>IFERROR(VLOOKUP($H31,'[2]Klokan-Prijave'!$A$2:$C$1000,2,FALSE),"")</f>
        <v/>
      </c>
      <c r="J31" s="90" t="str">
        <f>IFERROR(VLOOKUP($H31,'[2]Klokan-Prijave'!$A$2:$C$1000,3,FALSE),"")</f>
        <v/>
      </c>
      <c r="K31" s="39" t="str">
        <f t="shared" si="2"/>
        <v/>
      </c>
      <c r="L31" s="18" t="str">
        <f t="shared" si="3"/>
        <v/>
      </c>
    </row>
    <row r="32" spans="1:12" ht="14.45" customHeight="1" x14ac:dyDescent="0.2">
      <c r="A32" s="88">
        <v>22</v>
      </c>
      <c r="B32" s="46"/>
      <c r="C32" s="46"/>
      <c r="D32" s="25" t="str">
        <f>IFERROR(VLOOKUP(VALUE($A32),[1]Pčelice!$A$5:$BA$103,COLUMN(BA:BA),FALSE),"")</f>
        <v/>
      </c>
      <c r="E32" s="63" t="str">
        <f>IFERROR(VLOOKUP(VALUE($A32),[1]Pčelice!$A$5:$BA$103,COLUMN(AA:AA),FALSE),"")</f>
        <v/>
      </c>
      <c r="F32" s="67" t="str">
        <f>IF(LEN(INDEX(B$10:C$109,23,1))&lt;2,IF(LEN(INDEX(B$10:C$109,23,2))&lt;2,"",$B$8),$B$8)</f>
        <v/>
      </c>
      <c r="G32" s="89" t="str">
        <f t="shared" si="0"/>
        <v/>
      </c>
      <c r="H32" s="16" t="str">
        <f t="shared" si="1"/>
        <v/>
      </c>
      <c r="I32" s="90" t="str">
        <f>IFERROR(VLOOKUP($H32,'[2]Klokan-Prijave'!$A$2:$C$1000,2,FALSE),"")</f>
        <v/>
      </c>
      <c r="J32" s="90" t="str">
        <f>IFERROR(VLOOKUP($H32,'[2]Klokan-Prijave'!$A$2:$C$1000,3,FALSE),"")</f>
        <v/>
      </c>
      <c r="K32" s="39" t="str">
        <f t="shared" si="2"/>
        <v/>
      </c>
      <c r="L32" s="18" t="str">
        <f t="shared" si="3"/>
        <v/>
      </c>
    </row>
    <row r="33" spans="1:12" ht="14.45" customHeight="1" x14ac:dyDescent="0.2">
      <c r="A33" s="88">
        <v>23</v>
      </c>
      <c r="B33" s="46"/>
      <c r="C33" s="46"/>
      <c r="D33" s="25" t="str">
        <f>IFERROR(VLOOKUP(VALUE($A33),[1]Pčelice!$A$5:$BA$103,COLUMN(BA:BA),FALSE),"")</f>
        <v/>
      </c>
      <c r="E33" s="63" t="str">
        <f>IFERROR(VLOOKUP(VALUE($A33),[1]Pčelice!$A$5:$BA$103,COLUMN(AA:AA),FALSE),"")</f>
        <v/>
      </c>
      <c r="F33" s="67" t="str">
        <f>IF(LEN(INDEX(B$10:C$109,24,1))&lt;2,IF(LEN(INDEX(B$10:C$109,24,2))&lt;2,"",$B$8),$B$8)</f>
        <v/>
      </c>
      <c r="G33" s="89" t="str">
        <f t="shared" si="0"/>
        <v/>
      </c>
      <c r="H33" s="16" t="str">
        <f t="shared" si="1"/>
        <v/>
      </c>
      <c r="I33" s="90" t="str">
        <f>IFERROR(VLOOKUP($H33,'[2]Klokan-Prijave'!$A$2:$C$1000,2,FALSE),"")</f>
        <v/>
      </c>
      <c r="J33" s="90" t="str">
        <f>IFERROR(VLOOKUP($H33,'[2]Klokan-Prijave'!$A$2:$C$1000,3,FALSE),"")</f>
        <v/>
      </c>
      <c r="K33" s="39" t="str">
        <f t="shared" si="2"/>
        <v/>
      </c>
      <c r="L33" s="18" t="str">
        <f t="shared" si="3"/>
        <v/>
      </c>
    </row>
    <row r="34" spans="1:12" ht="14.45" customHeight="1" x14ac:dyDescent="0.2">
      <c r="A34" s="88">
        <v>24</v>
      </c>
      <c r="B34" s="46"/>
      <c r="C34" s="46"/>
      <c r="D34" s="25" t="str">
        <f>IFERROR(VLOOKUP(VALUE($A34),[1]Pčelice!$A$5:$BA$103,COLUMN(BA:BA),FALSE),"")</f>
        <v/>
      </c>
      <c r="E34" s="63" t="str">
        <f>IFERROR(VLOOKUP(VALUE($A34),[1]Pčelice!$A$5:$BA$103,COLUMN(AA:AA),FALSE),"")</f>
        <v/>
      </c>
      <c r="F34" s="67" t="str">
        <f>IF(LEN(INDEX(B$10:C$109,25,1))&lt;2,IF(LEN(INDEX(B$10:C$109,25,2))&lt;2,"",$B$8),$B$8)</f>
        <v/>
      </c>
      <c r="G34" s="89" t="str">
        <f t="shared" si="0"/>
        <v/>
      </c>
      <c r="H34" s="16" t="str">
        <f t="shared" si="1"/>
        <v/>
      </c>
      <c r="I34" s="90" t="str">
        <f>IFERROR(VLOOKUP($H34,'[2]Klokan-Prijave'!$A$2:$C$1000,2,FALSE),"")</f>
        <v/>
      </c>
      <c r="J34" s="90" t="str">
        <f>IFERROR(VLOOKUP($H34,'[2]Klokan-Prijave'!$A$2:$C$1000,3,FALSE),"")</f>
        <v/>
      </c>
      <c r="K34" s="39" t="str">
        <f t="shared" si="2"/>
        <v/>
      </c>
      <c r="L34" s="18" t="str">
        <f t="shared" si="3"/>
        <v/>
      </c>
    </row>
    <row r="35" spans="1:12" ht="14.45" customHeight="1" x14ac:dyDescent="0.2">
      <c r="A35" s="88">
        <v>25</v>
      </c>
      <c r="B35" s="46"/>
      <c r="C35" s="46"/>
      <c r="D35" s="25" t="str">
        <f>IFERROR(VLOOKUP(VALUE($A35),[1]Pčelice!$A$5:$BA$103,COLUMN(BA:BA),FALSE),"")</f>
        <v/>
      </c>
      <c r="E35" s="63" t="str">
        <f>IFERROR(VLOOKUP(VALUE($A35),[1]Pčelice!$A$5:$BA$103,COLUMN(AA:AA),FALSE),"")</f>
        <v/>
      </c>
      <c r="F35" s="67" t="str">
        <f>IF(LEN(INDEX(B$10:C$109,26,1))&lt;2,IF(LEN(INDEX(B$10:C$109,26,2))&lt;2,"",$B$8),$B$8)</f>
        <v/>
      </c>
      <c r="G35" s="89" t="str">
        <f t="shared" si="0"/>
        <v/>
      </c>
      <c r="H35" s="16" t="str">
        <f t="shared" si="1"/>
        <v/>
      </c>
      <c r="I35" s="90" t="str">
        <f>IFERROR(VLOOKUP($H35,'[2]Klokan-Prijave'!$A$2:$C$1000,2,FALSE),"")</f>
        <v/>
      </c>
      <c r="J35" s="90" t="str">
        <f>IFERROR(VLOOKUP($H35,'[2]Klokan-Prijave'!$A$2:$C$1000,3,FALSE),"")</f>
        <v/>
      </c>
      <c r="K35" s="39" t="str">
        <f t="shared" si="2"/>
        <v/>
      </c>
      <c r="L35" s="18" t="str">
        <f t="shared" si="3"/>
        <v/>
      </c>
    </row>
    <row r="36" spans="1:12" ht="14.45" customHeight="1" x14ac:dyDescent="0.2">
      <c r="A36" s="88">
        <v>26</v>
      </c>
      <c r="B36" s="46"/>
      <c r="C36" s="46"/>
      <c r="D36" s="25" t="str">
        <f>IFERROR(VLOOKUP(VALUE($A36),[1]Pčelice!$A$5:$BA$103,COLUMN(BA:BA),FALSE),"")</f>
        <v/>
      </c>
      <c r="E36" s="63" t="str">
        <f>IFERROR(VLOOKUP(VALUE($A36),[1]Pčelice!$A$5:$BA$103,COLUMN(AA:AA),FALSE),"")</f>
        <v/>
      </c>
      <c r="F36" s="67" t="str">
        <f>IF(LEN(INDEX(B$10:C$109,27,1))&lt;2,IF(LEN(INDEX(B$10:C$109,27,2))&lt;2,"",$B$8),$B$8)</f>
        <v/>
      </c>
      <c r="G36" s="89" t="str">
        <f t="shared" si="0"/>
        <v/>
      </c>
      <c r="H36" s="16" t="str">
        <f t="shared" si="1"/>
        <v/>
      </c>
      <c r="I36" s="90" t="str">
        <f>IFERROR(VLOOKUP($H36,'[2]Klokan-Prijave'!$A$2:$C$1000,2,FALSE),"")</f>
        <v/>
      </c>
      <c r="J36" s="90" t="str">
        <f>IFERROR(VLOOKUP($H36,'[2]Klokan-Prijave'!$A$2:$C$1000,3,FALSE),"")</f>
        <v/>
      </c>
      <c r="K36" s="39" t="str">
        <f t="shared" si="2"/>
        <v/>
      </c>
      <c r="L36" s="18" t="str">
        <f t="shared" si="3"/>
        <v/>
      </c>
    </row>
    <row r="37" spans="1:12" ht="14.45" customHeight="1" x14ac:dyDescent="0.2">
      <c r="A37" s="88">
        <v>27</v>
      </c>
      <c r="B37" s="45"/>
      <c r="C37" s="46"/>
      <c r="D37" s="25" t="str">
        <f>IFERROR(VLOOKUP(VALUE($A37),[1]Pčelice!$A$5:$BA$103,COLUMN(BA:BA),FALSE),"")</f>
        <v/>
      </c>
      <c r="E37" s="63" t="str">
        <f>IFERROR(VLOOKUP(VALUE($A37),[1]Pčelice!$A$5:$BA$103,COLUMN(AA:AA),FALSE),"")</f>
        <v/>
      </c>
      <c r="F37" s="67" t="str">
        <f>IF(LEN(INDEX(B$10:C$109,28,1))&lt;2,IF(LEN(INDEX(B$10:C$109,28,2))&lt;2,"",$B$8),$B$8)</f>
        <v/>
      </c>
      <c r="G37" s="89" t="str">
        <f t="shared" si="0"/>
        <v/>
      </c>
      <c r="H37" s="16" t="str">
        <f t="shared" si="1"/>
        <v/>
      </c>
      <c r="I37" s="90" t="str">
        <f>IFERROR(VLOOKUP($H37,'[2]Klokan-Prijave'!$A$2:$C$1000,2,FALSE),"")</f>
        <v/>
      </c>
      <c r="J37" s="90" t="str">
        <f>IFERROR(VLOOKUP($H37,'[2]Klokan-Prijave'!$A$2:$C$1000,3,FALSE),"")</f>
        <v/>
      </c>
      <c r="K37" s="39" t="str">
        <f t="shared" si="2"/>
        <v/>
      </c>
      <c r="L37" s="18" t="str">
        <f t="shared" si="3"/>
        <v/>
      </c>
    </row>
    <row r="38" spans="1:12" ht="14.45" customHeight="1" x14ac:dyDescent="0.2">
      <c r="A38" s="88">
        <v>28</v>
      </c>
      <c r="B38" s="46"/>
      <c r="C38" s="46"/>
      <c r="D38" s="25" t="str">
        <f>IFERROR(VLOOKUP(VALUE($A38),[1]Pčelice!$A$5:$BA$103,COLUMN(BA:BA),FALSE),"")</f>
        <v/>
      </c>
      <c r="E38" s="63" t="str">
        <f>IFERROR(VLOOKUP(VALUE($A38),[1]Pčelice!$A$5:$BA$103,COLUMN(AA:AA),FALSE),"")</f>
        <v/>
      </c>
      <c r="F38" s="67" t="str">
        <f>IF(LEN(INDEX(B$10:C$109,29,1))&lt;2,IF(LEN(INDEX(B$10:C$109,29,2))&lt;2,"",$B$8),$B$8)</f>
        <v/>
      </c>
      <c r="G38" s="89" t="str">
        <f t="shared" si="0"/>
        <v/>
      </c>
      <c r="H38" s="16" t="str">
        <f t="shared" si="1"/>
        <v/>
      </c>
      <c r="I38" s="90" t="str">
        <f>IFERROR(VLOOKUP($H38,'[2]Klokan-Prijave'!$A$2:$C$1000,2,FALSE),"")</f>
        <v/>
      </c>
      <c r="J38" s="90" t="str">
        <f>IFERROR(VLOOKUP($H38,'[2]Klokan-Prijave'!$A$2:$C$1000,3,FALSE),"")</f>
        <v/>
      </c>
      <c r="K38" s="39" t="str">
        <f t="shared" si="2"/>
        <v/>
      </c>
      <c r="L38" s="18" t="str">
        <f t="shared" si="3"/>
        <v/>
      </c>
    </row>
    <row r="39" spans="1:12" ht="14.45" customHeight="1" x14ac:dyDescent="0.2">
      <c r="A39" s="88">
        <v>29</v>
      </c>
      <c r="B39" s="46"/>
      <c r="C39" s="46"/>
      <c r="D39" s="25" t="str">
        <f>IFERROR(VLOOKUP(VALUE($A39),[1]Pčelice!$A$5:$BA$103,COLUMN(BA:BA),FALSE),"")</f>
        <v/>
      </c>
      <c r="E39" s="63" t="str">
        <f>IFERROR(VLOOKUP(VALUE($A39),[1]Pčelice!$A$5:$BA$103,COLUMN(AA:AA),FALSE),"")</f>
        <v/>
      </c>
      <c r="F39" s="67" t="str">
        <f>IF(LEN(INDEX(B$10:C$109,30,1))&lt;2,IF(LEN(INDEX(B$10:C$109,30,2))&lt;2,"",$B$8),$B$8)</f>
        <v/>
      </c>
      <c r="G39" s="89" t="str">
        <f t="shared" si="0"/>
        <v/>
      </c>
      <c r="H39" s="16" t="str">
        <f t="shared" si="1"/>
        <v/>
      </c>
      <c r="I39" s="90" t="str">
        <f>IFERROR(VLOOKUP($H39,'[2]Klokan-Prijave'!$A$2:$C$1000,2,FALSE),"")</f>
        <v/>
      </c>
      <c r="J39" s="90" t="str">
        <f>IFERROR(VLOOKUP($H39,'[2]Klokan-Prijave'!$A$2:$C$1000,3,FALSE),"")</f>
        <v/>
      </c>
      <c r="K39" s="39" t="str">
        <f t="shared" si="2"/>
        <v/>
      </c>
      <c r="L39" s="18" t="str">
        <f t="shared" si="3"/>
        <v/>
      </c>
    </row>
    <row r="40" spans="1:12" ht="14.45" customHeight="1" x14ac:dyDescent="0.2">
      <c r="A40" s="88">
        <v>30</v>
      </c>
      <c r="B40" s="46"/>
      <c r="C40" s="46"/>
      <c r="D40" s="25" t="str">
        <f>IFERROR(VLOOKUP(VALUE($A40),[1]Pčelice!$A$5:$BA$103,COLUMN(BA:BA),FALSE),"")</f>
        <v/>
      </c>
      <c r="E40" s="63" t="str">
        <f>IFERROR(VLOOKUP(VALUE($A40),[1]Pčelice!$A$5:$BA$103,COLUMN(AA:AA),FALSE),"")</f>
        <v/>
      </c>
      <c r="F40" s="67" t="str">
        <f>IF(LEN(INDEX(B$10:C$109,31,1))&lt;2,IF(LEN(INDEX(B$10:C$109,31,2))&lt;2,"",$B$8),$B$8)</f>
        <v/>
      </c>
      <c r="G40" s="89" t="str">
        <f t="shared" si="0"/>
        <v/>
      </c>
      <c r="H40" s="16" t="str">
        <f t="shared" si="1"/>
        <v/>
      </c>
      <c r="I40" s="90" t="str">
        <f>IFERROR(VLOOKUP($H40,'[2]Klokan-Prijave'!$A$2:$C$1000,2,FALSE),"")</f>
        <v/>
      </c>
      <c r="J40" s="90" t="str">
        <f>IFERROR(VLOOKUP($H40,'[2]Klokan-Prijave'!$A$2:$C$1000,3,FALSE),"")</f>
        <v/>
      </c>
      <c r="K40" s="39" t="str">
        <f t="shared" si="2"/>
        <v/>
      </c>
      <c r="L40" s="18" t="str">
        <f t="shared" si="3"/>
        <v/>
      </c>
    </row>
    <row r="41" spans="1:12" ht="14.45" customHeight="1" x14ac:dyDescent="0.2">
      <c r="A41" s="88">
        <v>31</v>
      </c>
      <c r="B41" s="46"/>
      <c r="C41" s="46"/>
      <c r="D41" s="25" t="str">
        <f>IFERROR(VLOOKUP(VALUE($A41),[1]Pčelice!$A$5:$BA$103,COLUMN(BA:BA),FALSE),"")</f>
        <v/>
      </c>
      <c r="E41" s="63" t="str">
        <f>IFERROR(VLOOKUP(VALUE($A41),[1]Pčelice!$A$5:$BA$103,COLUMN(AA:AA),FALSE),"")</f>
        <v/>
      </c>
      <c r="F41" s="67" t="str">
        <f>IF(LEN(INDEX(B$10:C$109,32,1))&lt;2,IF(LEN(INDEX(B$10:C$109,32,2))&lt;2,"",$B$8),$B$8)</f>
        <v/>
      </c>
      <c r="G41" s="89" t="str">
        <f t="shared" si="0"/>
        <v/>
      </c>
      <c r="H41" s="16" t="str">
        <f t="shared" si="1"/>
        <v/>
      </c>
      <c r="I41" s="90" t="str">
        <f>IFERROR(VLOOKUP($H41,'[2]Klokan-Prijave'!$A$2:$C$1000,2,FALSE),"")</f>
        <v/>
      </c>
      <c r="J41" s="90" t="str">
        <f>IFERROR(VLOOKUP($H41,'[2]Klokan-Prijave'!$A$2:$C$1000,3,FALSE),"")</f>
        <v/>
      </c>
      <c r="K41" s="39" t="str">
        <f t="shared" si="2"/>
        <v/>
      </c>
      <c r="L41" s="18" t="str">
        <f t="shared" si="3"/>
        <v/>
      </c>
    </row>
    <row r="42" spans="1:12" ht="14.45" customHeight="1" x14ac:dyDescent="0.2">
      <c r="A42" s="88">
        <v>32</v>
      </c>
      <c r="B42" s="46"/>
      <c r="C42" s="46"/>
      <c r="D42" s="25" t="str">
        <f>IFERROR(VLOOKUP(VALUE($A42),[1]Pčelice!$A$5:$BA$103,COLUMN(BA:BA),FALSE),"")</f>
        <v/>
      </c>
      <c r="E42" s="63" t="str">
        <f>IFERROR(VLOOKUP(VALUE($A42),[1]Pčelice!$A$5:$BA$103,COLUMN(AA:AA),FALSE),"")</f>
        <v/>
      </c>
      <c r="F42" s="67" t="str">
        <f>IF(LEN(INDEX(B$10:C$109,33,1))&lt;2,IF(LEN(INDEX(B$10:C$109,33,2))&lt;2,"",$B$8),$B$8)</f>
        <v/>
      </c>
      <c r="G42" s="89" t="str">
        <f t="shared" si="0"/>
        <v/>
      </c>
      <c r="H42" s="16" t="str">
        <f t="shared" si="1"/>
        <v/>
      </c>
      <c r="I42" s="90" t="str">
        <f>IFERROR(VLOOKUP($H42,'[2]Klokan-Prijave'!$A$2:$C$1000,2,FALSE),"")</f>
        <v/>
      </c>
      <c r="J42" s="90" t="str">
        <f>IFERROR(VLOOKUP($H42,'[2]Klokan-Prijave'!$A$2:$C$1000,3,FALSE),"")</f>
        <v/>
      </c>
      <c r="K42" s="39" t="str">
        <f t="shared" si="2"/>
        <v/>
      </c>
      <c r="L42" s="18" t="str">
        <f t="shared" si="3"/>
        <v/>
      </c>
    </row>
    <row r="43" spans="1:12" ht="14.45" customHeight="1" x14ac:dyDescent="0.2">
      <c r="A43" s="88">
        <v>33</v>
      </c>
      <c r="B43" s="46"/>
      <c r="C43" s="46"/>
      <c r="D43" s="25" t="str">
        <f>IFERROR(VLOOKUP(VALUE($A43),[1]Pčelice!$A$5:$BA$103,COLUMN(BA:BA),FALSE),"")</f>
        <v/>
      </c>
      <c r="E43" s="63" t="str">
        <f>IFERROR(VLOOKUP(VALUE($A43),[1]Pčelice!$A$5:$BA$103,COLUMN(AA:AA),FALSE),"")</f>
        <v/>
      </c>
      <c r="F43" s="67" t="str">
        <f>IF(LEN(INDEX(B$10:C$109,34,1))&lt;2,IF(LEN(INDEX(B$10:C$109,34,2))&lt;2,"",$B$8),$B$8)</f>
        <v/>
      </c>
      <c r="G43" s="89" t="str">
        <f t="shared" si="0"/>
        <v/>
      </c>
      <c r="H43" s="16" t="str">
        <f t="shared" si="1"/>
        <v/>
      </c>
      <c r="I43" s="90" t="str">
        <f>IFERROR(VLOOKUP($H43,'[2]Klokan-Prijave'!$A$2:$C$1000,2,FALSE),"")</f>
        <v/>
      </c>
      <c r="J43" s="90" t="str">
        <f>IFERROR(VLOOKUP($H43,'[2]Klokan-Prijave'!$A$2:$C$1000,3,FALSE),"")</f>
        <v/>
      </c>
      <c r="K43" s="39" t="str">
        <f t="shared" si="2"/>
        <v/>
      </c>
      <c r="L43" s="18" t="str">
        <f t="shared" si="3"/>
        <v/>
      </c>
    </row>
    <row r="44" spans="1:12" ht="14.45" customHeight="1" x14ac:dyDescent="0.2">
      <c r="A44" s="88">
        <v>34</v>
      </c>
      <c r="B44" s="46"/>
      <c r="C44" s="46"/>
      <c r="D44" s="25" t="str">
        <f>IFERROR(VLOOKUP(VALUE($A44),[1]Pčelice!$A$5:$BA$103,COLUMN(BA:BA),FALSE),"")</f>
        <v/>
      </c>
      <c r="E44" s="63" t="str">
        <f>IFERROR(VLOOKUP(VALUE($A44),[1]Pčelice!$A$5:$BA$103,COLUMN(AA:AA),FALSE),"")</f>
        <v/>
      </c>
      <c r="F44" s="67" t="str">
        <f>IF(LEN(INDEX(B$10:C$109,35,1))&lt;2,IF(LEN(INDEX(B$10:C$109,35,2))&lt;2,"",$B$8),$B$8)</f>
        <v/>
      </c>
      <c r="G44" s="89" t="str">
        <f t="shared" si="0"/>
        <v/>
      </c>
      <c r="H44" s="16" t="str">
        <f t="shared" si="1"/>
        <v/>
      </c>
      <c r="I44" s="90" t="str">
        <f>IFERROR(VLOOKUP($H44,'[2]Klokan-Prijave'!$A$2:$C$1000,2,FALSE),"")</f>
        <v/>
      </c>
      <c r="J44" s="90" t="str">
        <f>IFERROR(VLOOKUP($H44,'[2]Klokan-Prijave'!$A$2:$C$1000,3,FALSE),"")</f>
        <v/>
      </c>
      <c r="K44" s="39" t="str">
        <f t="shared" si="2"/>
        <v/>
      </c>
      <c r="L44" s="18" t="str">
        <f t="shared" si="3"/>
        <v/>
      </c>
    </row>
    <row r="45" spans="1:12" ht="14.45" customHeight="1" x14ac:dyDescent="0.2">
      <c r="A45" s="88">
        <v>35</v>
      </c>
      <c r="B45" s="46"/>
      <c r="C45" s="46"/>
      <c r="D45" s="25" t="str">
        <f>IFERROR(VLOOKUP(VALUE($A45),[1]Pčelice!$A$5:$BA$103,COLUMN(BA:BA),FALSE),"")</f>
        <v/>
      </c>
      <c r="E45" s="63" t="str">
        <f>IFERROR(VLOOKUP(VALUE($A45),[1]Pčelice!$A$5:$BA$103,COLUMN(AA:AA),FALSE),"")</f>
        <v/>
      </c>
      <c r="F45" s="67" t="str">
        <f>IF(LEN(INDEX(B$10:C$109,36,1))&lt;2,IF(LEN(INDEX(B$10:C$109,36,2))&lt;2,"",$B$8),$B$8)</f>
        <v/>
      </c>
      <c r="G45" s="89" t="str">
        <f t="shared" si="0"/>
        <v/>
      </c>
      <c r="H45" s="16" t="str">
        <f t="shared" si="1"/>
        <v/>
      </c>
      <c r="I45" s="90" t="str">
        <f>IFERROR(VLOOKUP($H45,'[2]Klokan-Prijave'!$A$2:$C$1000,2,FALSE),"")</f>
        <v/>
      </c>
      <c r="J45" s="90" t="str">
        <f>IFERROR(VLOOKUP($H45,'[2]Klokan-Prijave'!$A$2:$C$1000,3,FALSE),"")</f>
        <v/>
      </c>
      <c r="K45" s="39" t="str">
        <f t="shared" si="2"/>
        <v/>
      </c>
      <c r="L45" s="18" t="str">
        <f t="shared" si="3"/>
        <v/>
      </c>
    </row>
    <row r="46" spans="1:12" ht="14.45" customHeight="1" x14ac:dyDescent="0.2">
      <c r="A46" s="88">
        <v>36</v>
      </c>
      <c r="B46" s="46"/>
      <c r="C46" s="46"/>
      <c r="D46" s="25" t="str">
        <f>IFERROR(VLOOKUP(VALUE($A46),[1]Pčelice!$A$5:$BA$103,COLUMN(BA:BA),FALSE),"")</f>
        <v/>
      </c>
      <c r="E46" s="63" t="str">
        <f>IFERROR(VLOOKUP(VALUE($A46),[1]Pčelice!$A$5:$BA$103,COLUMN(AA:AA),FALSE),"")</f>
        <v/>
      </c>
      <c r="F46" s="67" t="str">
        <f>IF(LEN(INDEX(B$10:C$109,37,1))&lt;2,IF(LEN(INDEX(B$10:C$109,37,2))&lt;2,"",$B$8),$B$8)</f>
        <v/>
      </c>
      <c r="G46" s="89" t="str">
        <f t="shared" si="0"/>
        <v/>
      </c>
      <c r="H46" s="16" t="str">
        <f t="shared" si="1"/>
        <v/>
      </c>
      <c r="I46" s="90" t="str">
        <f>IFERROR(VLOOKUP($H46,'[2]Klokan-Prijave'!$A$2:$C$1000,2,FALSE),"")</f>
        <v/>
      </c>
      <c r="J46" s="90" t="str">
        <f>IFERROR(VLOOKUP($H46,'[2]Klokan-Prijave'!$A$2:$C$1000,3,FALSE),"")</f>
        <v/>
      </c>
      <c r="K46" s="39" t="str">
        <f t="shared" si="2"/>
        <v/>
      </c>
      <c r="L46" s="18" t="str">
        <f t="shared" si="3"/>
        <v/>
      </c>
    </row>
    <row r="47" spans="1:12" ht="14.45" customHeight="1" x14ac:dyDescent="0.2">
      <c r="A47" s="88">
        <v>37</v>
      </c>
      <c r="B47" s="46"/>
      <c r="C47" s="46"/>
      <c r="D47" s="25" t="str">
        <f>IFERROR(VLOOKUP(VALUE($A47),[1]Pčelice!$A$5:$BA$103,COLUMN(BA:BA),FALSE),"")</f>
        <v/>
      </c>
      <c r="E47" s="63" t="str">
        <f>IFERROR(VLOOKUP(VALUE($A47),[1]Pčelice!$A$5:$BA$103,COLUMN(AA:AA),FALSE),"")</f>
        <v/>
      </c>
      <c r="F47" s="67" t="str">
        <f>IF(LEN(INDEX(B$10:C$109,38,1))&lt;2,IF(LEN(INDEX(B$10:C$109,38,2))&lt;2,"",$B$8),$B$8)</f>
        <v/>
      </c>
      <c r="G47" s="89" t="str">
        <f t="shared" si="0"/>
        <v/>
      </c>
      <c r="H47" s="16" t="str">
        <f t="shared" si="1"/>
        <v/>
      </c>
      <c r="I47" s="90" t="str">
        <f>IFERROR(VLOOKUP($H47,'[2]Klokan-Prijave'!$A$2:$C$1000,2,FALSE),"")</f>
        <v/>
      </c>
      <c r="J47" s="90" t="str">
        <f>IFERROR(VLOOKUP($H47,'[2]Klokan-Prijave'!$A$2:$C$1000,3,FALSE),"")</f>
        <v/>
      </c>
      <c r="K47" s="39" t="str">
        <f t="shared" si="2"/>
        <v/>
      </c>
      <c r="L47" s="18" t="str">
        <f t="shared" si="3"/>
        <v/>
      </c>
    </row>
    <row r="48" spans="1:12" ht="14.45" customHeight="1" x14ac:dyDescent="0.2">
      <c r="A48" s="88">
        <v>38</v>
      </c>
      <c r="B48" s="46"/>
      <c r="C48" s="46"/>
      <c r="D48" s="25" t="str">
        <f>IFERROR(VLOOKUP(VALUE($A48),[1]Pčelice!$A$5:$BA$103,COLUMN(BA:BA),FALSE),"")</f>
        <v/>
      </c>
      <c r="E48" s="63" t="str">
        <f>IFERROR(VLOOKUP(VALUE($A48),[1]Pčelice!$A$5:$BA$103,COLUMN(AA:AA),FALSE),"")</f>
        <v/>
      </c>
      <c r="F48" s="67" t="str">
        <f>IF(LEN(INDEX(B$10:C$109,39,1))&lt;2,IF(LEN(INDEX(B$10:C$109,39,2))&lt;2,"",$B$8),$B$8)</f>
        <v/>
      </c>
      <c r="G48" s="89" t="str">
        <f t="shared" si="0"/>
        <v/>
      </c>
      <c r="H48" s="16" t="str">
        <f t="shared" si="1"/>
        <v/>
      </c>
      <c r="I48" s="90" t="str">
        <f>IFERROR(VLOOKUP($H48,'[2]Klokan-Prijave'!$A$2:$C$1000,2,FALSE),"")</f>
        <v/>
      </c>
      <c r="J48" s="90" t="str">
        <f>IFERROR(VLOOKUP($H48,'[2]Klokan-Prijave'!$A$2:$C$1000,3,FALSE),"")</f>
        <v/>
      </c>
      <c r="K48" s="39" t="str">
        <f t="shared" si="2"/>
        <v/>
      </c>
      <c r="L48" s="18" t="str">
        <f t="shared" si="3"/>
        <v/>
      </c>
    </row>
    <row r="49" spans="1:12" ht="14.45" customHeight="1" x14ac:dyDescent="0.2">
      <c r="A49" s="88">
        <v>39</v>
      </c>
      <c r="B49" s="46"/>
      <c r="C49" s="46"/>
      <c r="D49" s="25" t="str">
        <f>IFERROR(VLOOKUP(VALUE($A49),[1]Pčelice!$A$5:$BA$103,COLUMN(BA:BA),FALSE),"")</f>
        <v/>
      </c>
      <c r="E49" s="63" t="str">
        <f>IFERROR(VLOOKUP(VALUE($A49),[1]Pčelice!$A$5:$BA$103,COLUMN(AA:AA),FALSE),"")</f>
        <v/>
      </c>
      <c r="F49" s="67" t="str">
        <f>IF(LEN(INDEX(B$10:C$109,40,1))&lt;2,IF(LEN(INDEX(B$10:C$109,40,2))&lt;2,"",$B$8),$B$8)</f>
        <v/>
      </c>
      <c r="G49" s="89" t="str">
        <f t="shared" si="0"/>
        <v/>
      </c>
      <c r="H49" s="16" t="str">
        <f t="shared" si="1"/>
        <v/>
      </c>
      <c r="I49" s="90" t="str">
        <f>IFERROR(VLOOKUP($H49,'[2]Klokan-Prijave'!$A$2:$C$1000,2,FALSE),"")</f>
        <v/>
      </c>
      <c r="J49" s="90" t="str">
        <f>IFERROR(VLOOKUP($H49,'[2]Klokan-Prijave'!$A$2:$C$1000,3,FALSE),"")</f>
        <v/>
      </c>
      <c r="K49" s="39" t="str">
        <f t="shared" si="2"/>
        <v/>
      </c>
      <c r="L49" s="18" t="str">
        <f t="shared" si="3"/>
        <v/>
      </c>
    </row>
    <row r="50" spans="1:12" ht="14.45" customHeight="1" x14ac:dyDescent="0.2">
      <c r="A50" s="88">
        <v>40</v>
      </c>
      <c r="B50" s="46"/>
      <c r="C50" s="46"/>
      <c r="D50" s="25" t="str">
        <f>IFERROR(VLOOKUP(VALUE($A50),[1]Pčelice!$A$5:$BA$103,COLUMN(BA:BA),FALSE),"")</f>
        <v/>
      </c>
      <c r="E50" s="63" t="str">
        <f>IFERROR(VLOOKUP(VALUE($A50),[1]Pčelice!$A$5:$BA$103,COLUMN(AA:AA),FALSE),"")</f>
        <v/>
      </c>
      <c r="F50" s="67" t="str">
        <f>IF(LEN(INDEX(B$10:C$109,41,1))&lt;2,IF(LEN(INDEX(B$10:C$109,41,2))&lt;2,"",$B$8),$B$8)</f>
        <v/>
      </c>
      <c r="G50" s="89" t="str">
        <f t="shared" si="0"/>
        <v/>
      </c>
      <c r="H50" s="16" t="str">
        <f t="shared" si="1"/>
        <v/>
      </c>
      <c r="I50" s="90" t="str">
        <f>IFERROR(VLOOKUP($H50,'[2]Klokan-Prijave'!$A$2:$C$1000,2,FALSE),"")</f>
        <v/>
      </c>
      <c r="J50" s="90" t="str">
        <f>IFERROR(VLOOKUP($H50,'[2]Klokan-Prijave'!$A$2:$C$1000,3,FALSE),"")</f>
        <v/>
      </c>
      <c r="K50" s="39" t="str">
        <f t="shared" si="2"/>
        <v/>
      </c>
      <c r="L50" s="18" t="str">
        <f t="shared" si="3"/>
        <v/>
      </c>
    </row>
    <row r="51" spans="1:12" ht="14.45" customHeight="1" x14ac:dyDescent="0.2">
      <c r="A51" s="88">
        <v>41</v>
      </c>
      <c r="B51" s="46"/>
      <c r="C51" s="46"/>
      <c r="D51" s="25" t="str">
        <f>IFERROR(VLOOKUP(VALUE($A51),[1]Pčelice!$A$5:$BA$103,COLUMN(BA:BA),FALSE),"")</f>
        <v/>
      </c>
      <c r="E51" s="63" t="str">
        <f>IFERROR(VLOOKUP(VALUE($A51),[1]Pčelice!$A$5:$BA$103,COLUMN(AA:AA),FALSE),"")</f>
        <v/>
      </c>
      <c r="F51" s="67" t="str">
        <f>IF(LEN(INDEX(B$10:C$109,42,1))&lt;2,IF(LEN(INDEX(B$10:C$109,42,2))&lt;2,"",$B$8),$B$8)</f>
        <v/>
      </c>
      <c r="G51" s="89" t="str">
        <f t="shared" si="0"/>
        <v/>
      </c>
      <c r="H51" s="16" t="str">
        <f t="shared" si="1"/>
        <v/>
      </c>
      <c r="I51" s="90" t="str">
        <f>IFERROR(VLOOKUP($H51,'[2]Klokan-Prijave'!$A$2:$C$1000,2,FALSE),"")</f>
        <v/>
      </c>
      <c r="J51" s="90" t="str">
        <f>IFERROR(VLOOKUP($H51,'[2]Klokan-Prijave'!$A$2:$C$1000,3,FALSE),"")</f>
        <v/>
      </c>
      <c r="K51" s="39" t="str">
        <f t="shared" si="2"/>
        <v/>
      </c>
      <c r="L51" s="18" t="str">
        <f t="shared" si="3"/>
        <v/>
      </c>
    </row>
    <row r="52" spans="1:12" ht="14.45" customHeight="1" x14ac:dyDescent="0.2">
      <c r="A52" s="88">
        <v>42</v>
      </c>
      <c r="B52" s="46"/>
      <c r="C52" s="46"/>
      <c r="D52" s="25" t="str">
        <f>IFERROR(VLOOKUP(VALUE($A52),[1]Pčelice!$A$5:$BA$103,COLUMN(BA:BA),FALSE),"")</f>
        <v/>
      </c>
      <c r="E52" s="63" t="str">
        <f>IFERROR(VLOOKUP(VALUE($A52),[1]Pčelice!$A$5:$BA$103,COLUMN(AA:AA),FALSE),"")</f>
        <v/>
      </c>
      <c r="F52" s="67" t="str">
        <f>IF(LEN(INDEX(B$10:C$109,43,1))&lt;2,IF(LEN(INDEX(B$10:C$109,43,2))&lt;2,"",$B$8),$B$8)</f>
        <v/>
      </c>
      <c r="G52" s="89" t="str">
        <f t="shared" si="0"/>
        <v/>
      </c>
      <c r="H52" s="16" t="str">
        <f t="shared" si="1"/>
        <v/>
      </c>
      <c r="I52" s="90" t="str">
        <f>IFERROR(VLOOKUP($H52,'[2]Klokan-Prijave'!$A$2:$C$1000,2,FALSE),"")</f>
        <v/>
      </c>
      <c r="J52" s="90" t="str">
        <f>IFERROR(VLOOKUP($H52,'[2]Klokan-Prijave'!$A$2:$C$1000,3,FALSE),"")</f>
        <v/>
      </c>
      <c r="K52" s="39" t="str">
        <f t="shared" si="2"/>
        <v/>
      </c>
      <c r="L52" s="18" t="str">
        <f t="shared" si="3"/>
        <v/>
      </c>
    </row>
    <row r="53" spans="1:12" ht="14.45" customHeight="1" x14ac:dyDescent="0.2">
      <c r="A53" s="88">
        <v>43</v>
      </c>
      <c r="B53" s="46"/>
      <c r="C53" s="46"/>
      <c r="D53" s="25" t="str">
        <f>IFERROR(VLOOKUP(VALUE($A53),[1]Pčelice!$A$5:$BA$103,COLUMN(BA:BA),FALSE),"")</f>
        <v/>
      </c>
      <c r="E53" s="63" t="str">
        <f>IFERROR(VLOOKUP(VALUE($A53),[1]Pčelice!$A$5:$BA$103,COLUMN(AA:AA),FALSE),"")</f>
        <v/>
      </c>
      <c r="F53" s="67" t="str">
        <f>IF(LEN(INDEX(B$10:C$109,44,1))&lt;2,IF(LEN(INDEX(B$10:C$109,44,2))&lt;2,"",$B$8),$B$8)</f>
        <v/>
      </c>
      <c r="G53" s="89" t="str">
        <f t="shared" si="0"/>
        <v/>
      </c>
      <c r="H53" s="16" t="str">
        <f t="shared" si="1"/>
        <v/>
      </c>
      <c r="I53" s="90" t="str">
        <f>IFERROR(VLOOKUP($H53,'[2]Klokan-Prijave'!$A$2:$C$1000,2,FALSE),"")</f>
        <v/>
      </c>
      <c r="J53" s="90" t="str">
        <f>IFERROR(VLOOKUP($H53,'[2]Klokan-Prijave'!$A$2:$C$1000,3,FALSE),"")</f>
        <v/>
      </c>
      <c r="K53" s="39" t="str">
        <f t="shared" si="2"/>
        <v/>
      </c>
      <c r="L53" s="18" t="str">
        <f t="shared" si="3"/>
        <v/>
      </c>
    </row>
    <row r="54" spans="1:12" ht="14.45" customHeight="1" x14ac:dyDescent="0.2">
      <c r="A54" s="88">
        <v>44</v>
      </c>
      <c r="B54" s="46"/>
      <c r="C54" s="46"/>
      <c r="D54" s="25" t="str">
        <f>IFERROR(VLOOKUP(VALUE($A54),[1]Pčelice!$A$5:$BA$103,COLUMN(BA:BA),FALSE),"")</f>
        <v/>
      </c>
      <c r="E54" s="63" t="str">
        <f>IFERROR(VLOOKUP(VALUE($A54),[1]Pčelice!$A$5:$BA$103,COLUMN(AA:AA),FALSE),"")</f>
        <v/>
      </c>
      <c r="F54" s="67" t="str">
        <f>IF(LEN(INDEX(B$10:C$109,45,1))&lt;2,IF(LEN(INDEX(B$10:C$109,45,2))&lt;2,"",$B$8),$B$8)</f>
        <v/>
      </c>
      <c r="G54" s="89" t="str">
        <f t="shared" si="0"/>
        <v/>
      </c>
      <c r="H54" s="16" t="str">
        <f t="shared" si="1"/>
        <v/>
      </c>
      <c r="I54" s="90" t="str">
        <f>IFERROR(VLOOKUP($H54,'[2]Klokan-Prijave'!$A$2:$C$1000,2,FALSE),"")</f>
        <v/>
      </c>
      <c r="J54" s="90" t="str">
        <f>IFERROR(VLOOKUP($H54,'[2]Klokan-Prijave'!$A$2:$C$1000,3,FALSE),"")</f>
        <v/>
      </c>
      <c r="K54" s="39" t="str">
        <f t="shared" si="2"/>
        <v/>
      </c>
      <c r="L54" s="18" t="str">
        <f t="shared" si="3"/>
        <v/>
      </c>
    </row>
    <row r="55" spans="1:12" ht="14.45" customHeight="1" x14ac:dyDescent="0.2">
      <c r="A55" s="88">
        <v>45</v>
      </c>
      <c r="B55" s="46"/>
      <c r="C55" s="46"/>
      <c r="D55" s="25" t="str">
        <f>IFERROR(VLOOKUP(VALUE($A55),[1]Pčelice!$A$5:$BA$103,COLUMN(BA:BA),FALSE),"")</f>
        <v/>
      </c>
      <c r="E55" s="63" t="str">
        <f>IFERROR(VLOOKUP(VALUE($A55),[1]Pčelice!$A$5:$BA$103,COLUMN(AA:AA),FALSE),"")</f>
        <v/>
      </c>
      <c r="F55" s="67" t="str">
        <f>IF(LEN(INDEX(B$10:C$109,46,1))&lt;2,IF(LEN(INDEX(B$10:C$109,46,2))&lt;2,"",$B$8),$B$8)</f>
        <v/>
      </c>
      <c r="G55" s="89" t="str">
        <f t="shared" si="0"/>
        <v/>
      </c>
      <c r="H55" s="16" t="str">
        <f t="shared" si="1"/>
        <v/>
      </c>
      <c r="I55" s="90" t="str">
        <f>IFERROR(VLOOKUP($H55,'[2]Klokan-Prijave'!$A$2:$C$1000,2,FALSE),"")</f>
        <v/>
      </c>
      <c r="J55" s="90" t="str">
        <f>IFERROR(VLOOKUP($H55,'[2]Klokan-Prijave'!$A$2:$C$1000,3,FALSE),"")</f>
        <v/>
      </c>
      <c r="K55" s="39" t="str">
        <f t="shared" si="2"/>
        <v/>
      </c>
      <c r="L55" s="18" t="str">
        <f t="shared" si="3"/>
        <v/>
      </c>
    </row>
    <row r="56" spans="1:12" ht="14.45" customHeight="1" x14ac:dyDescent="0.2">
      <c r="A56" s="88">
        <v>46</v>
      </c>
      <c r="B56" s="46"/>
      <c r="C56" s="46"/>
      <c r="D56" s="25" t="str">
        <f>IFERROR(VLOOKUP(VALUE($A56),[1]Pčelice!$A$5:$BA$103,COLUMN(BA:BA),FALSE),"")</f>
        <v/>
      </c>
      <c r="E56" s="63" t="str">
        <f>IFERROR(VLOOKUP(VALUE($A56),[1]Pčelice!$A$5:$BA$103,COLUMN(AA:AA),FALSE),"")</f>
        <v/>
      </c>
      <c r="F56" s="67" t="str">
        <f>IF(LEN(INDEX(B$10:C$109,47,1))&lt;2,IF(LEN(INDEX(B$10:C$109,47,2))&lt;2,"",$B$8),$B$8)</f>
        <v/>
      </c>
      <c r="G56" s="89" t="str">
        <f t="shared" si="0"/>
        <v/>
      </c>
      <c r="H56" s="16" t="str">
        <f t="shared" si="1"/>
        <v/>
      </c>
      <c r="I56" s="90" t="str">
        <f>IFERROR(VLOOKUP($H56,'[2]Klokan-Prijave'!$A$2:$C$1000,2,FALSE),"")</f>
        <v/>
      </c>
      <c r="J56" s="90" t="str">
        <f>IFERROR(VLOOKUP($H56,'[2]Klokan-Prijave'!$A$2:$C$1000,3,FALSE),"")</f>
        <v/>
      </c>
      <c r="K56" s="39" t="str">
        <f t="shared" si="2"/>
        <v/>
      </c>
      <c r="L56" s="18" t="str">
        <f t="shared" si="3"/>
        <v/>
      </c>
    </row>
    <row r="57" spans="1:12" ht="14.45" customHeight="1" x14ac:dyDescent="0.2">
      <c r="A57" s="88">
        <v>47</v>
      </c>
      <c r="B57" s="46"/>
      <c r="C57" s="46"/>
      <c r="D57" s="25" t="str">
        <f>IFERROR(VLOOKUP(VALUE($A57),[1]Pčelice!$A$5:$BA$103,COLUMN(BA:BA),FALSE),"")</f>
        <v/>
      </c>
      <c r="E57" s="63" t="str">
        <f>IFERROR(VLOOKUP(VALUE($A57),[1]Pčelice!$A$5:$BA$103,COLUMN(AA:AA),FALSE),"")</f>
        <v/>
      </c>
      <c r="F57" s="67" t="str">
        <f>IF(LEN(INDEX(B$10:C$109,48,1))&lt;2,IF(LEN(INDEX(B$10:C$109,48,2))&lt;2,"",$B$8),$B$8)</f>
        <v/>
      </c>
      <c r="G57" s="89" t="str">
        <f t="shared" si="0"/>
        <v/>
      </c>
      <c r="H57" s="16" t="str">
        <f t="shared" si="1"/>
        <v/>
      </c>
      <c r="I57" s="90" t="str">
        <f>IFERROR(VLOOKUP($H57,'[2]Klokan-Prijave'!$A$2:$C$1000,2,FALSE),"")</f>
        <v/>
      </c>
      <c r="J57" s="90" t="str">
        <f>IFERROR(VLOOKUP($H57,'[2]Klokan-Prijave'!$A$2:$C$1000,3,FALSE),"")</f>
        <v/>
      </c>
      <c r="K57" s="39" t="str">
        <f t="shared" si="2"/>
        <v/>
      </c>
      <c r="L57" s="18" t="str">
        <f t="shared" si="3"/>
        <v/>
      </c>
    </row>
    <row r="58" spans="1:12" ht="14.45" customHeight="1" x14ac:dyDescent="0.2">
      <c r="A58" s="88">
        <v>48</v>
      </c>
      <c r="B58" s="46"/>
      <c r="C58" s="46"/>
      <c r="D58" s="25" t="str">
        <f>IFERROR(VLOOKUP(VALUE($A58),[1]Pčelice!$A$5:$BA$103,COLUMN(BA:BA),FALSE),"")</f>
        <v/>
      </c>
      <c r="E58" s="63" t="str">
        <f>IFERROR(VLOOKUP(VALUE($A58),[1]Pčelice!$A$5:$BA$103,COLUMN(AA:AA),FALSE),"")</f>
        <v/>
      </c>
      <c r="F58" s="67" t="str">
        <f>IF(LEN(INDEX(B$10:C$109,49,1))&lt;2,IF(LEN(INDEX(B$10:C$109,49,2))&lt;2,"",$B$8),$B$8)</f>
        <v/>
      </c>
      <c r="G58" s="89" t="str">
        <f t="shared" si="0"/>
        <v/>
      </c>
      <c r="H58" s="16" t="str">
        <f t="shared" si="1"/>
        <v/>
      </c>
      <c r="I58" s="90" t="str">
        <f>IFERROR(VLOOKUP($H58,'[2]Klokan-Prijave'!$A$2:$C$1000,2,FALSE),"")</f>
        <v/>
      </c>
      <c r="J58" s="90" t="str">
        <f>IFERROR(VLOOKUP($H58,'[2]Klokan-Prijave'!$A$2:$C$1000,3,FALSE),"")</f>
        <v/>
      </c>
      <c r="K58" s="39" t="str">
        <f t="shared" si="2"/>
        <v/>
      </c>
      <c r="L58" s="18" t="str">
        <f t="shared" si="3"/>
        <v/>
      </c>
    </row>
    <row r="59" spans="1:12" ht="14.45" customHeight="1" x14ac:dyDescent="0.2">
      <c r="A59" s="88">
        <v>49</v>
      </c>
      <c r="B59" s="46"/>
      <c r="C59" s="46"/>
      <c r="D59" s="25" t="str">
        <f>IFERROR(VLOOKUP(VALUE($A59),[1]Pčelice!$A$5:$BA$103,COLUMN(BA:BA),FALSE),"")</f>
        <v/>
      </c>
      <c r="E59" s="63" t="str">
        <f>IFERROR(VLOOKUP(VALUE($A59),[1]Pčelice!$A$5:$BA$103,COLUMN(AA:AA),FALSE),"")</f>
        <v/>
      </c>
      <c r="F59" s="67" t="str">
        <f>IF(LEN(INDEX(B$10:C$109,50,1))&lt;2,IF(LEN(INDEX(B$10:C$109,50,2))&lt;2,"",$B$8),$B$8)</f>
        <v/>
      </c>
      <c r="G59" s="89" t="str">
        <f t="shared" si="0"/>
        <v/>
      </c>
      <c r="H59" s="16" t="str">
        <f t="shared" si="1"/>
        <v/>
      </c>
      <c r="I59" s="90" t="str">
        <f>IFERROR(VLOOKUP($H59,'[2]Klokan-Prijave'!$A$2:$C$1000,2,FALSE),"")</f>
        <v/>
      </c>
      <c r="J59" s="90" t="str">
        <f>IFERROR(VLOOKUP($H59,'[2]Klokan-Prijave'!$A$2:$C$1000,3,FALSE),"")</f>
        <v/>
      </c>
      <c r="K59" s="39" t="str">
        <f t="shared" si="2"/>
        <v/>
      </c>
      <c r="L59" s="18" t="str">
        <f t="shared" si="3"/>
        <v/>
      </c>
    </row>
    <row r="60" spans="1:12" ht="14.45" customHeight="1" x14ac:dyDescent="0.2">
      <c r="A60" s="88">
        <v>50</v>
      </c>
      <c r="B60" s="46"/>
      <c r="C60" s="46"/>
      <c r="D60" s="25" t="str">
        <f>IFERROR(VLOOKUP(VALUE($A60),[1]Pčelice!$A$5:$BA$103,COLUMN(BA:BA),FALSE),"")</f>
        <v/>
      </c>
      <c r="E60" s="63" t="str">
        <f>IFERROR(VLOOKUP(VALUE($A60),[1]Pčelice!$A$5:$BA$103,COLUMN(AA:AA),FALSE),"")</f>
        <v/>
      </c>
      <c r="F60" s="67" t="str">
        <f>IF(LEN(INDEX(B$10:C$109,51,1))&lt;2,IF(LEN(INDEX(B$10:C$109,51,2))&lt;2,"",$B$8),$B$8)</f>
        <v/>
      </c>
      <c r="G60" s="89" t="str">
        <f t="shared" si="0"/>
        <v/>
      </c>
      <c r="H60" s="16" t="str">
        <f t="shared" si="1"/>
        <v/>
      </c>
      <c r="I60" s="90" t="str">
        <f>IFERROR(VLOOKUP($H60,'[2]Klokan-Prijave'!$A$2:$C$1000,2,FALSE),"")</f>
        <v/>
      </c>
      <c r="J60" s="90" t="str">
        <f>IFERROR(VLOOKUP($H60,'[2]Klokan-Prijave'!$A$2:$C$1000,3,FALSE),"")</f>
        <v/>
      </c>
      <c r="K60" s="39" t="str">
        <f t="shared" si="2"/>
        <v/>
      </c>
      <c r="L60" s="18" t="str">
        <f t="shared" si="3"/>
        <v/>
      </c>
    </row>
    <row r="61" spans="1:12" ht="14.45" customHeight="1" x14ac:dyDescent="0.2">
      <c r="A61" s="88">
        <v>51</v>
      </c>
      <c r="B61" s="46"/>
      <c r="C61" s="46"/>
      <c r="D61" s="25" t="str">
        <f>IFERROR(VLOOKUP(VALUE($A61),[1]Pčelice!$A$5:$BA$103,COLUMN(BA:BA),FALSE),"")</f>
        <v/>
      </c>
      <c r="E61" s="63" t="str">
        <f>IFERROR(VLOOKUP(VALUE($A61),[1]Pčelice!$A$5:$BA$103,COLUMN(AA:AA),FALSE),"")</f>
        <v/>
      </c>
      <c r="F61" s="67" t="str">
        <f>IF(LEN(INDEX(B$10:C$109,52,1))&lt;2,IF(LEN(INDEX(B$10:C$109,52,2))&lt;2,"",$B$8),$B$8)</f>
        <v/>
      </c>
      <c r="G61" s="89" t="str">
        <f t="shared" si="0"/>
        <v/>
      </c>
      <c r="H61" s="16" t="str">
        <f t="shared" si="1"/>
        <v/>
      </c>
      <c r="I61" s="90" t="str">
        <f>IFERROR(VLOOKUP($H61,'[2]Klokan-Prijave'!$A$2:$C$1000,2,FALSE),"")</f>
        <v/>
      </c>
      <c r="J61" s="90" t="str">
        <f>IFERROR(VLOOKUP($H61,'[2]Klokan-Prijave'!$A$2:$C$1000,3,FALSE),"")</f>
        <v/>
      </c>
      <c r="K61" s="39" t="str">
        <f t="shared" si="2"/>
        <v/>
      </c>
      <c r="L61" s="18" t="str">
        <f t="shared" si="3"/>
        <v/>
      </c>
    </row>
    <row r="62" spans="1:12" ht="14.45" customHeight="1" x14ac:dyDescent="0.2">
      <c r="A62" s="88">
        <v>52</v>
      </c>
      <c r="B62" s="46"/>
      <c r="C62" s="46"/>
      <c r="D62" s="25" t="str">
        <f>IFERROR(VLOOKUP(VALUE($A62),[1]Pčelice!$A$5:$BA$103,COLUMN(BA:BA),FALSE),"")</f>
        <v/>
      </c>
      <c r="E62" s="63" t="str">
        <f>IFERROR(VLOOKUP(VALUE($A62),[1]Pčelice!$A$5:$BA$103,COLUMN(AA:AA),FALSE),"")</f>
        <v/>
      </c>
      <c r="F62" s="67" t="str">
        <f>IF(LEN(INDEX(B$10:C$109,53,1))&lt;2,IF(LEN(INDEX(B$10:C$109,53,2))&lt;2,"",$B$8),$B$8)</f>
        <v/>
      </c>
      <c r="G62" s="89" t="str">
        <f t="shared" si="0"/>
        <v/>
      </c>
      <c r="H62" s="16" t="str">
        <f t="shared" si="1"/>
        <v/>
      </c>
      <c r="I62" s="90" t="str">
        <f>IFERROR(VLOOKUP($H62,'[2]Klokan-Prijave'!$A$2:$C$1000,2,FALSE),"")</f>
        <v/>
      </c>
      <c r="J62" s="90" t="str">
        <f>IFERROR(VLOOKUP($H62,'[2]Klokan-Prijave'!$A$2:$C$1000,3,FALSE),"")</f>
        <v/>
      </c>
      <c r="K62" s="39" t="str">
        <f t="shared" si="2"/>
        <v/>
      </c>
      <c r="L62" s="18" t="str">
        <f t="shared" si="3"/>
        <v/>
      </c>
    </row>
    <row r="63" spans="1:12" ht="14.45" customHeight="1" x14ac:dyDescent="0.2">
      <c r="A63" s="88">
        <v>53</v>
      </c>
      <c r="B63" s="46"/>
      <c r="C63" s="46"/>
      <c r="D63" s="25" t="str">
        <f>IFERROR(VLOOKUP(VALUE($A63),[1]Pčelice!$A$5:$BA$103,COLUMN(BA:BA),FALSE),"")</f>
        <v/>
      </c>
      <c r="E63" s="63" t="str">
        <f>IFERROR(VLOOKUP(VALUE($A63),[1]Pčelice!$A$5:$BA$103,COLUMN(AA:AA),FALSE),"")</f>
        <v/>
      </c>
      <c r="F63" s="67" t="str">
        <f>IF(LEN(INDEX(B$10:C$109,54,1))&lt;2,IF(LEN(INDEX(B$10:C$109,54,2))&lt;2,"",$B$8),$B$8)</f>
        <v/>
      </c>
      <c r="G63" s="89" t="str">
        <f t="shared" si="0"/>
        <v/>
      </c>
      <c r="H63" s="16" t="str">
        <f t="shared" si="1"/>
        <v/>
      </c>
      <c r="I63" s="90" t="str">
        <f>IFERROR(VLOOKUP($H63,'[2]Klokan-Prijave'!$A$2:$C$1000,2,FALSE),"")</f>
        <v/>
      </c>
      <c r="J63" s="90" t="str">
        <f>IFERROR(VLOOKUP($H63,'[2]Klokan-Prijave'!$A$2:$C$1000,3,FALSE),"")</f>
        <v/>
      </c>
      <c r="K63" s="39" t="str">
        <f t="shared" si="2"/>
        <v/>
      </c>
      <c r="L63" s="18" t="str">
        <f t="shared" si="3"/>
        <v/>
      </c>
    </row>
    <row r="64" spans="1:12" ht="14.45" customHeight="1" x14ac:dyDescent="0.2">
      <c r="A64" s="88">
        <v>54</v>
      </c>
      <c r="B64" s="46"/>
      <c r="C64" s="46"/>
      <c r="D64" s="25" t="str">
        <f>IFERROR(VLOOKUP(VALUE($A64),[1]Pčelice!$A$5:$BA$103,COLUMN(BA:BA),FALSE),"")</f>
        <v/>
      </c>
      <c r="E64" s="63" t="str">
        <f>IFERROR(VLOOKUP(VALUE($A64),[1]Pčelice!$A$5:$BA$103,COLUMN(AA:AA),FALSE),"")</f>
        <v/>
      </c>
      <c r="F64" s="67" t="str">
        <f>IF(LEN(INDEX(B$10:C$109,55,1))&lt;2,IF(LEN(INDEX(B$10:C$109,55,2))&lt;2,"",$B$8),$B$8)</f>
        <v/>
      </c>
      <c r="G64" s="89" t="str">
        <f t="shared" si="0"/>
        <v/>
      </c>
      <c r="H64" s="16" t="str">
        <f t="shared" si="1"/>
        <v/>
      </c>
      <c r="I64" s="90" t="str">
        <f>IFERROR(VLOOKUP($H64,'[2]Klokan-Prijave'!$A$2:$C$1000,2,FALSE),"")</f>
        <v/>
      </c>
      <c r="J64" s="90" t="str">
        <f>IFERROR(VLOOKUP($H64,'[2]Klokan-Prijave'!$A$2:$C$1000,3,FALSE),"")</f>
        <v/>
      </c>
      <c r="K64" s="39" t="str">
        <f t="shared" si="2"/>
        <v/>
      </c>
      <c r="L64" s="18" t="str">
        <f t="shared" si="3"/>
        <v/>
      </c>
    </row>
    <row r="65" spans="1:12" ht="14.45" customHeight="1" x14ac:dyDescent="0.2">
      <c r="A65" s="88">
        <v>55</v>
      </c>
      <c r="B65" s="46"/>
      <c r="C65" s="46"/>
      <c r="D65" s="25" t="str">
        <f>IFERROR(VLOOKUP(VALUE($A65),[1]Pčelice!$A$5:$BA$103,COLUMN(BA:BA),FALSE),"")</f>
        <v/>
      </c>
      <c r="E65" s="63" t="str">
        <f>IFERROR(VLOOKUP(VALUE($A65),[1]Pčelice!$A$5:$BA$103,COLUMN(AA:AA),FALSE),"")</f>
        <v/>
      </c>
      <c r="F65" s="67" t="str">
        <f>IF(LEN(INDEX(B$10:C$109,56,1))&lt;2,IF(LEN(INDEX(B$10:C$109,56,2))&lt;2,"",$B$8),$B$8)</f>
        <v/>
      </c>
      <c r="G65" s="89" t="str">
        <f t="shared" si="0"/>
        <v/>
      </c>
      <c r="H65" s="16" t="str">
        <f t="shared" si="1"/>
        <v/>
      </c>
      <c r="I65" s="90" t="str">
        <f>IFERROR(VLOOKUP($H65,'[2]Klokan-Prijave'!$A$2:$C$1000,2,FALSE),"")</f>
        <v/>
      </c>
      <c r="J65" s="90" t="str">
        <f>IFERROR(VLOOKUP($H65,'[2]Klokan-Prijave'!$A$2:$C$1000,3,FALSE),"")</f>
        <v/>
      </c>
      <c r="K65" s="39" t="str">
        <f t="shared" si="2"/>
        <v/>
      </c>
      <c r="L65" s="18" t="str">
        <f t="shared" si="3"/>
        <v/>
      </c>
    </row>
    <row r="66" spans="1:12" ht="14.45" customHeight="1" x14ac:dyDescent="0.2">
      <c r="A66" s="88">
        <v>56</v>
      </c>
      <c r="B66" s="46"/>
      <c r="C66" s="46"/>
      <c r="D66" s="25" t="str">
        <f>IFERROR(VLOOKUP(VALUE($A66),[1]Pčelice!$A$5:$BA$103,COLUMN(BA:BA),FALSE),"")</f>
        <v/>
      </c>
      <c r="E66" s="63" t="str">
        <f>IFERROR(VLOOKUP(VALUE($A66),[1]Pčelice!$A$5:$BA$103,COLUMN(AA:AA),FALSE),"")</f>
        <v/>
      </c>
      <c r="F66" s="67" t="str">
        <f>IF(LEN(INDEX(B$10:C$109,57,1))&lt;2,IF(LEN(INDEX(B$10:C$109,57,2))&lt;2,"",$B$8),$B$8)</f>
        <v/>
      </c>
      <c r="G66" s="89" t="str">
        <f t="shared" si="0"/>
        <v/>
      </c>
      <c r="H66" s="16" t="str">
        <f t="shared" si="1"/>
        <v/>
      </c>
      <c r="I66" s="90" t="str">
        <f>IFERROR(VLOOKUP($H66,'[2]Klokan-Prijave'!$A$2:$C$1000,2,FALSE),"")</f>
        <v/>
      </c>
      <c r="J66" s="90" t="str">
        <f>IFERROR(VLOOKUP($H66,'[2]Klokan-Prijave'!$A$2:$C$1000,3,FALSE),"")</f>
        <v/>
      </c>
      <c r="K66" s="39" t="str">
        <f t="shared" si="2"/>
        <v/>
      </c>
      <c r="L66" s="18" t="str">
        <f t="shared" si="3"/>
        <v/>
      </c>
    </row>
    <row r="67" spans="1:12" ht="14.45" customHeight="1" x14ac:dyDescent="0.2">
      <c r="A67" s="88">
        <v>57</v>
      </c>
      <c r="B67" s="46"/>
      <c r="C67" s="46"/>
      <c r="D67" s="25" t="str">
        <f>IFERROR(VLOOKUP(VALUE($A67),[1]Pčelice!$A$5:$BA$103,COLUMN(BA:BA),FALSE),"")</f>
        <v/>
      </c>
      <c r="E67" s="63" t="str">
        <f>IFERROR(VLOOKUP(VALUE($A67),[1]Pčelice!$A$5:$BA$103,COLUMN(AA:AA),FALSE),"")</f>
        <v/>
      </c>
      <c r="F67" s="67" t="str">
        <f>IF(LEN(INDEX(B$10:C$109,58,1))&lt;2,IF(LEN(INDEX(B$10:C$109,58,2))&lt;2,"",$B$8),$B$8)</f>
        <v/>
      </c>
      <c r="G67" s="89" t="str">
        <f t="shared" si="0"/>
        <v/>
      </c>
      <c r="H67" s="16" t="str">
        <f t="shared" si="1"/>
        <v/>
      </c>
      <c r="I67" s="90" t="str">
        <f>IFERROR(VLOOKUP($H67,'[2]Klokan-Prijave'!$A$2:$C$1000,2,FALSE),"")</f>
        <v/>
      </c>
      <c r="J67" s="90" t="str">
        <f>IFERROR(VLOOKUP($H67,'[2]Klokan-Prijave'!$A$2:$C$1000,3,FALSE),"")</f>
        <v/>
      </c>
      <c r="K67" s="39" t="str">
        <f t="shared" si="2"/>
        <v/>
      </c>
      <c r="L67" s="18" t="str">
        <f t="shared" si="3"/>
        <v/>
      </c>
    </row>
    <row r="68" spans="1:12" ht="14.45" customHeight="1" x14ac:dyDescent="0.2">
      <c r="A68" s="88">
        <v>58</v>
      </c>
      <c r="B68" s="46"/>
      <c r="C68" s="46"/>
      <c r="D68" s="25" t="str">
        <f>IFERROR(VLOOKUP(VALUE($A68),[1]Pčelice!$A$5:$BA$103,COLUMN(BA:BA),FALSE),"")</f>
        <v/>
      </c>
      <c r="E68" s="63" t="str">
        <f>IFERROR(VLOOKUP(VALUE($A68),[1]Pčelice!$A$5:$BA$103,COLUMN(AA:AA),FALSE),"")</f>
        <v/>
      </c>
      <c r="F68" s="67" t="str">
        <f>IF(LEN(INDEX(B$10:C$109,59,1))&lt;2,IF(LEN(INDEX(B$10:C$109,59,2))&lt;2,"",$B$8),$B$8)</f>
        <v/>
      </c>
      <c r="G68" s="89" t="str">
        <f t="shared" si="0"/>
        <v/>
      </c>
      <c r="H68" s="16" t="str">
        <f t="shared" si="1"/>
        <v/>
      </c>
      <c r="I68" s="90" t="str">
        <f>IFERROR(VLOOKUP($H68,'[2]Klokan-Prijave'!$A$2:$C$1000,2,FALSE),"")</f>
        <v/>
      </c>
      <c r="J68" s="90" t="str">
        <f>IFERROR(VLOOKUP($H68,'[2]Klokan-Prijave'!$A$2:$C$1000,3,FALSE),"")</f>
        <v/>
      </c>
      <c r="K68" s="39" t="str">
        <f t="shared" si="2"/>
        <v/>
      </c>
      <c r="L68" s="18" t="str">
        <f t="shared" si="3"/>
        <v/>
      </c>
    </row>
    <row r="69" spans="1:12" ht="14.45" customHeight="1" x14ac:dyDescent="0.2">
      <c r="A69" s="88">
        <v>59</v>
      </c>
      <c r="B69" s="46"/>
      <c r="C69" s="46"/>
      <c r="D69" s="25" t="str">
        <f>IFERROR(VLOOKUP(VALUE($A69),[1]Pčelice!$A$5:$BA$103,COLUMN(BA:BA),FALSE),"")</f>
        <v/>
      </c>
      <c r="E69" s="63" t="str">
        <f>IFERROR(VLOOKUP(VALUE($A69),[1]Pčelice!$A$5:$BA$103,COLUMN(AA:AA),FALSE),"")</f>
        <v/>
      </c>
      <c r="F69" s="67" t="str">
        <f>IF(LEN(INDEX(B$10:C$109,60,1))&lt;2,IF(LEN(INDEX(B$10:C$109,60,2))&lt;2,"",$B$8),$B$8)</f>
        <v/>
      </c>
      <c r="G69" s="89" t="str">
        <f t="shared" si="0"/>
        <v/>
      </c>
      <c r="H69" s="16" t="str">
        <f t="shared" si="1"/>
        <v/>
      </c>
      <c r="I69" s="90" t="str">
        <f>IFERROR(VLOOKUP($H69,'[2]Klokan-Prijave'!$A$2:$C$1000,2,FALSE),"")</f>
        <v/>
      </c>
      <c r="J69" s="90" t="str">
        <f>IFERROR(VLOOKUP($H69,'[2]Klokan-Prijave'!$A$2:$C$1000,3,FALSE),"")</f>
        <v/>
      </c>
      <c r="K69" s="39" t="str">
        <f t="shared" si="2"/>
        <v/>
      </c>
      <c r="L69" s="18" t="str">
        <f t="shared" si="3"/>
        <v/>
      </c>
    </row>
    <row r="70" spans="1:12" ht="14.45" customHeight="1" x14ac:dyDescent="0.2">
      <c r="A70" s="88">
        <v>60</v>
      </c>
      <c r="B70" s="46"/>
      <c r="C70" s="46"/>
      <c r="D70" s="25" t="str">
        <f>IFERROR(VLOOKUP(VALUE($A70),[1]Pčelice!$A$5:$BA$103,COLUMN(BA:BA),FALSE),"")</f>
        <v/>
      </c>
      <c r="E70" s="63" t="str">
        <f>IFERROR(VLOOKUP(VALUE($A70),[1]Pčelice!$A$5:$BA$103,COLUMN(AA:AA),FALSE),"")</f>
        <v/>
      </c>
      <c r="F70" s="67" t="str">
        <f>IF(LEN(INDEX(B$10:C$109,61,1))&lt;2,IF(LEN(INDEX(B$10:C$109,61,2))&lt;2,"",$B$8),$B$8)</f>
        <v/>
      </c>
      <c r="G70" s="89" t="str">
        <f t="shared" si="0"/>
        <v/>
      </c>
      <c r="H70" s="16" t="str">
        <f t="shared" si="1"/>
        <v/>
      </c>
      <c r="I70" s="90" t="str">
        <f>IFERROR(VLOOKUP($H70,'[2]Klokan-Prijave'!$A$2:$C$1000,2,FALSE),"")</f>
        <v/>
      </c>
      <c r="J70" s="90" t="str">
        <f>IFERROR(VLOOKUP($H70,'[2]Klokan-Prijave'!$A$2:$C$1000,3,FALSE),"")</f>
        <v/>
      </c>
      <c r="K70" s="39" t="str">
        <f t="shared" si="2"/>
        <v/>
      </c>
      <c r="L70" s="18" t="str">
        <f t="shared" si="3"/>
        <v/>
      </c>
    </row>
    <row r="71" spans="1:12" ht="14.45" customHeight="1" x14ac:dyDescent="0.2">
      <c r="A71" s="88">
        <v>61</v>
      </c>
      <c r="B71" s="46"/>
      <c r="C71" s="46"/>
      <c r="D71" s="25" t="str">
        <f>IFERROR(VLOOKUP(VALUE($A71),[1]Pčelice!$A$5:$BA$103,COLUMN(BA:BA),FALSE),"")</f>
        <v/>
      </c>
      <c r="E71" s="63" t="str">
        <f>IFERROR(VLOOKUP(VALUE($A71),[1]Pčelice!$A$5:$BA$103,COLUMN(AA:AA),FALSE),"")</f>
        <v/>
      </c>
      <c r="F71" s="67" t="str">
        <f>IF(LEN(INDEX(B$10:C$109,62,1))&lt;2,IF(LEN(INDEX(B$10:C$109,62,2))&lt;2,"",$B$8),$B$8)</f>
        <v/>
      </c>
      <c r="G71" s="89" t="str">
        <f t="shared" si="0"/>
        <v/>
      </c>
      <c r="H71" s="16" t="str">
        <f t="shared" si="1"/>
        <v/>
      </c>
      <c r="I71" s="90" t="str">
        <f>IFERROR(VLOOKUP($H71,'[2]Klokan-Prijave'!$A$2:$C$1000,2,FALSE),"")</f>
        <v/>
      </c>
      <c r="J71" s="90" t="str">
        <f>IFERROR(VLOOKUP($H71,'[2]Klokan-Prijave'!$A$2:$C$1000,3,FALSE),"")</f>
        <v/>
      </c>
      <c r="K71" s="39" t="str">
        <f t="shared" si="2"/>
        <v/>
      </c>
      <c r="L71" s="18" t="str">
        <f t="shared" si="3"/>
        <v/>
      </c>
    </row>
    <row r="72" spans="1:12" ht="14.45" customHeight="1" x14ac:dyDescent="0.2">
      <c r="A72" s="88">
        <v>62</v>
      </c>
      <c r="B72" s="46"/>
      <c r="C72" s="46"/>
      <c r="D72" s="25" t="str">
        <f>IFERROR(VLOOKUP(VALUE($A72),[1]Pčelice!$A$5:$BA$103,COLUMN(BA:BA),FALSE),"")</f>
        <v/>
      </c>
      <c r="E72" s="63" t="str">
        <f>IFERROR(VLOOKUP(VALUE($A72),[1]Pčelice!$A$5:$BA$103,COLUMN(AA:AA),FALSE),"")</f>
        <v/>
      </c>
      <c r="F72" s="67" t="str">
        <f>IF(LEN(INDEX(B$10:C$109,63,1))&lt;2,IF(LEN(INDEX(B$10:C$109,63,2))&lt;2,"",$B$8),$B$8)</f>
        <v/>
      </c>
      <c r="G72" s="89" t="str">
        <f t="shared" si="0"/>
        <v/>
      </c>
      <c r="H72" s="16" t="str">
        <f t="shared" si="1"/>
        <v/>
      </c>
      <c r="I72" s="90" t="str">
        <f>IFERROR(VLOOKUP($H72,'[2]Klokan-Prijave'!$A$2:$C$1000,2,FALSE),"")</f>
        <v/>
      </c>
      <c r="J72" s="90" t="str">
        <f>IFERROR(VLOOKUP($H72,'[2]Klokan-Prijave'!$A$2:$C$1000,3,FALSE),"")</f>
        <v/>
      </c>
      <c r="K72" s="39" t="str">
        <f t="shared" si="2"/>
        <v/>
      </c>
      <c r="L72" s="18" t="str">
        <f t="shared" si="3"/>
        <v/>
      </c>
    </row>
    <row r="73" spans="1:12" ht="14.45" customHeight="1" x14ac:dyDescent="0.2">
      <c r="A73" s="88">
        <v>63</v>
      </c>
      <c r="B73" s="46"/>
      <c r="C73" s="46"/>
      <c r="D73" s="25" t="str">
        <f>IFERROR(VLOOKUP(VALUE($A73),[1]Pčelice!$A$5:$BA$103,COLUMN(BA:BA),FALSE),"")</f>
        <v/>
      </c>
      <c r="E73" s="63" t="str">
        <f>IFERROR(VLOOKUP(VALUE($A73),[1]Pčelice!$A$5:$BA$103,COLUMN(AA:AA),FALSE),"")</f>
        <v/>
      </c>
      <c r="F73" s="67" t="str">
        <f>IF(LEN(INDEX(B$10:C$109,64,1))&lt;2,IF(LEN(INDEX(B$10:C$109,64,2))&lt;2,"",$B$8),$B$8)</f>
        <v/>
      </c>
      <c r="G73" s="89" t="str">
        <f t="shared" si="0"/>
        <v/>
      </c>
      <c r="H73" s="16" t="str">
        <f t="shared" si="1"/>
        <v/>
      </c>
      <c r="I73" s="90" t="str">
        <f>IFERROR(VLOOKUP($H73,'[2]Klokan-Prijave'!$A$2:$C$1000,2,FALSE),"")</f>
        <v/>
      </c>
      <c r="J73" s="90" t="str">
        <f>IFERROR(VLOOKUP($H73,'[2]Klokan-Prijave'!$A$2:$C$1000,3,FALSE),"")</f>
        <v/>
      </c>
      <c r="K73" s="39" t="str">
        <f t="shared" si="2"/>
        <v/>
      </c>
      <c r="L73" s="18" t="str">
        <f t="shared" si="3"/>
        <v/>
      </c>
    </row>
    <row r="74" spans="1:12" ht="14.45" customHeight="1" x14ac:dyDescent="0.2">
      <c r="A74" s="88">
        <v>64</v>
      </c>
      <c r="B74" s="46"/>
      <c r="C74" s="46"/>
      <c r="D74" s="25" t="str">
        <f>IFERROR(VLOOKUP(VALUE($A74),[1]Pčelice!$A$5:$BA$103,COLUMN(BA:BA),FALSE),"")</f>
        <v/>
      </c>
      <c r="E74" s="63" t="str">
        <f>IFERROR(VLOOKUP(VALUE($A74),[1]Pčelice!$A$5:$BA$103,COLUMN(AA:AA),FALSE),"")</f>
        <v/>
      </c>
      <c r="F74" s="67" t="str">
        <f>IF(LEN(INDEX(B$10:C$109,65,1))&lt;2,IF(LEN(INDEX(B$10:C$109,65,2))&lt;2,"",$B$8),$B$8)</f>
        <v/>
      </c>
      <c r="G74" s="89" t="str">
        <f t="shared" si="0"/>
        <v/>
      </c>
      <c r="H74" s="16" t="str">
        <f t="shared" si="1"/>
        <v/>
      </c>
      <c r="I74" s="90" t="str">
        <f>IFERROR(VLOOKUP($H74,'[2]Klokan-Prijave'!$A$2:$C$1000,2,FALSE),"")</f>
        <v/>
      </c>
      <c r="J74" s="90" t="str">
        <f>IFERROR(VLOOKUP($H74,'[2]Klokan-Prijave'!$A$2:$C$1000,3,FALSE),"")</f>
        <v/>
      </c>
      <c r="K74" s="39" t="str">
        <f t="shared" si="2"/>
        <v/>
      </c>
      <c r="L74" s="18" t="str">
        <f t="shared" si="3"/>
        <v/>
      </c>
    </row>
    <row r="75" spans="1:12" ht="14.45" customHeight="1" x14ac:dyDescent="0.2">
      <c r="A75" s="88">
        <v>65</v>
      </c>
      <c r="B75" s="46"/>
      <c r="C75" s="46"/>
      <c r="D75" s="25" t="str">
        <f>IFERROR(VLOOKUP(VALUE($A75),[1]Pčelice!$A$5:$BA$103,COLUMN(BA:BA),FALSE),"")</f>
        <v/>
      </c>
      <c r="E75" s="63" t="str">
        <f>IFERROR(VLOOKUP(VALUE($A75),[1]Pčelice!$A$5:$BA$103,COLUMN(AA:AA),FALSE),"")</f>
        <v/>
      </c>
      <c r="F75" s="67" t="str">
        <f>IF(LEN(INDEX(B$10:C$109,66,1))&lt;2,IF(LEN(INDEX(B$10:C$109,66,2))&lt;2,"",$B$8),$B$8)</f>
        <v/>
      </c>
      <c r="G75" s="89" t="str">
        <f t="shared" si="0"/>
        <v/>
      </c>
      <c r="H75" s="16" t="str">
        <f t="shared" si="1"/>
        <v/>
      </c>
      <c r="I75" s="90" t="str">
        <f>IFERROR(VLOOKUP($H75,'[2]Klokan-Prijave'!$A$2:$C$1000,2,FALSE),"")</f>
        <v/>
      </c>
      <c r="J75" s="90" t="str">
        <f>IFERROR(VLOOKUP($H75,'[2]Klokan-Prijave'!$A$2:$C$1000,3,FALSE),"")</f>
        <v/>
      </c>
      <c r="K75" s="39" t="str">
        <f t="shared" si="2"/>
        <v/>
      </c>
      <c r="L75" s="18" t="str">
        <f t="shared" si="3"/>
        <v/>
      </c>
    </row>
    <row r="76" spans="1:12" ht="14.45" customHeight="1" x14ac:dyDescent="0.2">
      <c r="A76" s="88">
        <v>66</v>
      </c>
      <c r="B76" s="46"/>
      <c r="C76" s="46"/>
      <c r="D76" s="25" t="str">
        <f>IFERROR(VLOOKUP(VALUE($A76),[1]Pčelice!$A$5:$BA$103,COLUMN(BA:BA),FALSE),"")</f>
        <v/>
      </c>
      <c r="E76" s="63" t="str">
        <f>IFERROR(VLOOKUP(VALUE($A76),[1]Pčelice!$A$5:$BA$103,COLUMN(AA:AA),FALSE),"")</f>
        <v/>
      </c>
      <c r="F76" s="67" t="str">
        <f>IF(LEN(INDEX(B$10:C$109,67,1))&lt;2,IF(LEN(INDEX(B$10:C$109,67,2))&lt;2,"",$B$8),$B$8)</f>
        <v/>
      </c>
      <c r="G76" s="89" t="str">
        <f t="shared" ref="G76:G109" si="4">IF($F76="",IF($D76="","","OŠ"),"OŠ")</f>
        <v/>
      </c>
      <c r="H76" s="16" t="str">
        <f t="shared" ref="H76:H109" si="5">IF($G76="","",$B$6)</f>
        <v/>
      </c>
      <c r="I76" s="90" t="str">
        <f>IFERROR(VLOOKUP($H76,'[2]Klokan-Prijave'!$A$2:$C$1000,2,FALSE),"")</f>
        <v/>
      </c>
      <c r="J76" s="90" t="str">
        <f>IFERROR(VLOOKUP($H76,'[2]Klokan-Prijave'!$A$2:$C$1000,3,FALSE),"")</f>
        <v/>
      </c>
      <c r="K76" s="39" t="str">
        <f t="shared" ref="K76:K109" si="6">IF(D76="","",D76/60)</f>
        <v/>
      </c>
      <c r="L76" s="18" t="str">
        <f t="shared" ref="L76:L109" si="7">IF(D76="","",SUMPRODUCT((D76&lt;D$11:D$109)/COUNTIF(D$11:D$109,D$11:D$109)))</f>
        <v/>
      </c>
    </row>
    <row r="77" spans="1:12" ht="14.45" customHeight="1" x14ac:dyDescent="0.2">
      <c r="A77" s="88">
        <v>67</v>
      </c>
      <c r="B77" s="46"/>
      <c r="C77" s="46"/>
      <c r="D77" s="25" t="str">
        <f>IFERROR(VLOOKUP(VALUE($A77),[1]Pčelice!$A$5:$BA$103,COLUMN(BA:BA),FALSE),"")</f>
        <v/>
      </c>
      <c r="E77" s="63" t="str">
        <f>IFERROR(VLOOKUP(VALUE($A77),[1]Pčelice!$A$5:$BA$103,COLUMN(AA:AA),FALSE),"")</f>
        <v/>
      </c>
      <c r="F77" s="67" t="str">
        <f>IF(LEN(INDEX(B$10:C$109,68,1))&lt;2,IF(LEN(INDEX(B$10:C$109,68,2))&lt;2,"",$B$8),$B$8)</f>
        <v/>
      </c>
      <c r="G77" s="89" t="str">
        <f t="shared" si="4"/>
        <v/>
      </c>
      <c r="H77" s="16" t="str">
        <f t="shared" si="5"/>
        <v/>
      </c>
      <c r="I77" s="90" t="str">
        <f>IFERROR(VLOOKUP($H77,'[2]Klokan-Prijave'!$A$2:$C$1000,2,FALSE),"")</f>
        <v/>
      </c>
      <c r="J77" s="90" t="str">
        <f>IFERROR(VLOOKUP($H77,'[2]Klokan-Prijave'!$A$2:$C$1000,3,FALSE),"")</f>
        <v/>
      </c>
      <c r="K77" s="39" t="str">
        <f t="shared" si="6"/>
        <v/>
      </c>
      <c r="L77" s="18" t="str">
        <f t="shared" si="7"/>
        <v/>
      </c>
    </row>
    <row r="78" spans="1:12" ht="14.45" customHeight="1" x14ac:dyDescent="0.2">
      <c r="A78" s="88">
        <v>68</v>
      </c>
      <c r="B78" s="46"/>
      <c r="C78" s="46"/>
      <c r="D78" s="25" t="str">
        <f>IFERROR(VLOOKUP(VALUE($A78),[1]Pčelice!$A$5:$BA$103,COLUMN(BA:BA),FALSE),"")</f>
        <v/>
      </c>
      <c r="E78" s="63" t="str">
        <f>IFERROR(VLOOKUP(VALUE($A78),[1]Pčelice!$A$5:$BA$103,COLUMN(AA:AA),FALSE),"")</f>
        <v/>
      </c>
      <c r="F78" s="67" t="str">
        <f>IF(LEN(INDEX(B$10:C$109,69,1))&lt;2,IF(LEN(INDEX(B$10:C$109,69,2))&lt;2,"",$B$8),$B$8)</f>
        <v/>
      </c>
      <c r="G78" s="89" t="str">
        <f t="shared" si="4"/>
        <v/>
      </c>
      <c r="H78" s="16" t="str">
        <f t="shared" si="5"/>
        <v/>
      </c>
      <c r="I78" s="90" t="str">
        <f>IFERROR(VLOOKUP($H78,'[2]Klokan-Prijave'!$A$2:$C$1000,2,FALSE),"")</f>
        <v/>
      </c>
      <c r="J78" s="90" t="str">
        <f>IFERROR(VLOOKUP($H78,'[2]Klokan-Prijave'!$A$2:$C$1000,3,FALSE),"")</f>
        <v/>
      </c>
      <c r="K78" s="39" t="str">
        <f t="shared" si="6"/>
        <v/>
      </c>
      <c r="L78" s="18" t="str">
        <f t="shared" si="7"/>
        <v/>
      </c>
    </row>
    <row r="79" spans="1:12" ht="14.45" customHeight="1" x14ac:dyDescent="0.2">
      <c r="A79" s="88">
        <v>69</v>
      </c>
      <c r="B79" s="46"/>
      <c r="C79" s="46"/>
      <c r="D79" s="25" t="str">
        <f>IFERROR(VLOOKUP(VALUE($A79),[1]Pčelice!$A$5:$BA$103,COLUMN(BA:BA),FALSE),"")</f>
        <v/>
      </c>
      <c r="E79" s="63" t="str">
        <f>IFERROR(VLOOKUP(VALUE($A79),[1]Pčelice!$A$5:$BA$103,COLUMN(AA:AA),FALSE),"")</f>
        <v/>
      </c>
      <c r="F79" s="67" t="str">
        <f>IF(LEN(INDEX(B$10:C$109,70,1))&lt;2,IF(LEN(INDEX(B$10:C$109,70,2))&lt;2,"",$B$8),$B$8)</f>
        <v/>
      </c>
      <c r="G79" s="89" t="str">
        <f t="shared" si="4"/>
        <v/>
      </c>
      <c r="H79" s="16" t="str">
        <f t="shared" si="5"/>
        <v/>
      </c>
      <c r="I79" s="90" t="str">
        <f>IFERROR(VLOOKUP($H79,'[2]Klokan-Prijave'!$A$2:$C$1000,2,FALSE),"")</f>
        <v/>
      </c>
      <c r="J79" s="90" t="str">
        <f>IFERROR(VLOOKUP($H79,'[2]Klokan-Prijave'!$A$2:$C$1000,3,FALSE),"")</f>
        <v/>
      </c>
      <c r="K79" s="39" t="str">
        <f t="shared" si="6"/>
        <v/>
      </c>
      <c r="L79" s="18" t="str">
        <f t="shared" si="7"/>
        <v/>
      </c>
    </row>
    <row r="80" spans="1:12" ht="14.45" customHeight="1" x14ac:dyDescent="0.2">
      <c r="A80" s="88">
        <v>70</v>
      </c>
      <c r="B80" s="46"/>
      <c r="C80" s="46"/>
      <c r="D80" s="25" t="str">
        <f>IFERROR(VLOOKUP(VALUE($A80),[1]Pčelice!$A$5:$BA$103,COLUMN(BA:BA),FALSE),"")</f>
        <v/>
      </c>
      <c r="E80" s="63" t="str">
        <f>IFERROR(VLOOKUP(VALUE($A80),[1]Pčelice!$A$5:$BA$103,COLUMN(AA:AA),FALSE),"")</f>
        <v/>
      </c>
      <c r="F80" s="67" t="str">
        <f>IF(LEN(INDEX(B$10:C$109,71,1))&lt;2,IF(LEN(INDEX(B$10:C$109,71,2))&lt;2,"",$B$8),$B$8)</f>
        <v/>
      </c>
      <c r="G80" s="89" t="str">
        <f t="shared" si="4"/>
        <v/>
      </c>
      <c r="H80" s="16" t="str">
        <f t="shared" si="5"/>
        <v/>
      </c>
      <c r="I80" s="90" t="str">
        <f>IFERROR(VLOOKUP($H80,'[2]Klokan-Prijave'!$A$2:$C$1000,2,FALSE),"")</f>
        <v/>
      </c>
      <c r="J80" s="90" t="str">
        <f>IFERROR(VLOOKUP($H80,'[2]Klokan-Prijave'!$A$2:$C$1000,3,FALSE),"")</f>
        <v/>
      </c>
      <c r="K80" s="39" t="str">
        <f t="shared" si="6"/>
        <v/>
      </c>
      <c r="L80" s="18" t="str">
        <f t="shared" si="7"/>
        <v/>
      </c>
    </row>
    <row r="81" spans="1:12" ht="14.45" customHeight="1" x14ac:dyDescent="0.2">
      <c r="A81" s="88">
        <v>71</v>
      </c>
      <c r="B81" s="46"/>
      <c r="C81" s="46"/>
      <c r="D81" s="25" t="str">
        <f>IFERROR(VLOOKUP(VALUE($A81),[1]Pčelice!$A$5:$BA$103,COLUMN(BA:BA),FALSE),"")</f>
        <v/>
      </c>
      <c r="E81" s="63" t="str">
        <f>IFERROR(VLOOKUP(VALUE($A81),[1]Pčelice!$A$5:$BA$103,COLUMN(AA:AA),FALSE),"")</f>
        <v/>
      </c>
      <c r="F81" s="67" t="str">
        <f>IF(LEN(INDEX(B$10:C$109,72,1))&lt;2,IF(LEN(INDEX(B$10:C$109,72,2))&lt;2,"",$B$8),$B$8)</f>
        <v/>
      </c>
      <c r="G81" s="89" t="str">
        <f t="shared" si="4"/>
        <v/>
      </c>
      <c r="H81" s="16" t="str">
        <f t="shared" si="5"/>
        <v/>
      </c>
      <c r="I81" s="90" t="str">
        <f>IFERROR(VLOOKUP($H81,'[2]Klokan-Prijave'!$A$2:$C$1000,2,FALSE),"")</f>
        <v/>
      </c>
      <c r="J81" s="90" t="str">
        <f>IFERROR(VLOOKUP($H81,'[2]Klokan-Prijave'!$A$2:$C$1000,3,FALSE),"")</f>
        <v/>
      </c>
      <c r="K81" s="39" t="str">
        <f t="shared" si="6"/>
        <v/>
      </c>
      <c r="L81" s="18" t="str">
        <f t="shared" si="7"/>
        <v/>
      </c>
    </row>
    <row r="82" spans="1:12" ht="14.45" customHeight="1" x14ac:dyDescent="0.2">
      <c r="A82" s="88">
        <v>72</v>
      </c>
      <c r="B82" s="46"/>
      <c r="C82" s="46"/>
      <c r="D82" s="25" t="str">
        <f>IFERROR(VLOOKUP(VALUE($A82),[1]Pčelice!$A$5:$BA$103,COLUMN(BA:BA),FALSE),"")</f>
        <v/>
      </c>
      <c r="E82" s="63" t="str">
        <f>IFERROR(VLOOKUP(VALUE($A82),[1]Pčelice!$A$5:$BA$103,COLUMN(AA:AA),FALSE),"")</f>
        <v/>
      </c>
      <c r="F82" s="67" t="str">
        <f>IF(LEN(INDEX(B$10:C$109,73,1))&lt;2,IF(LEN(INDEX(B$10:C$109,73,2))&lt;2,"",$B$8),$B$8)</f>
        <v/>
      </c>
      <c r="G82" s="89" t="str">
        <f t="shared" si="4"/>
        <v/>
      </c>
      <c r="H82" s="16" t="str">
        <f t="shared" si="5"/>
        <v/>
      </c>
      <c r="I82" s="90" t="str">
        <f>IFERROR(VLOOKUP($H82,'[2]Klokan-Prijave'!$A$2:$C$1000,2,FALSE),"")</f>
        <v/>
      </c>
      <c r="J82" s="90" t="str">
        <f>IFERROR(VLOOKUP($H82,'[2]Klokan-Prijave'!$A$2:$C$1000,3,FALSE),"")</f>
        <v/>
      </c>
      <c r="K82" s="39" t="str">
        <f t="shared" si="6"/>
        <v/>
      </c>
      <c r="L82" s="18" t="str">
        <f t="shared" si="7"/>
        <v/>
      </c>
    </row>
    <row r="83" spans="1:12" ht="14.45" customHeight="1" x14ac:dyDescent="0.2">
      <c r="A83" s="88">
        <v>73</v>
      </c>
      <c r="B83" s="46"/>
      <c r="C83" s="46"/>
      <c r="D83" s="25" t="str">
        <f>IFERROR(VLOOKUP(VALUE($A83),[1]Pčelice!$A$5:$BA$103,COLUMN(BA:BA),FALSE),"")</f>
        <v/>
      </c>
      <c r="E83" s="63" t="str">
        <f>IFERROR(VLOOKUP(VALUE($A83),[1]Pčelice!$A$5:$BA$103,COLUMN(AA:AA),FALSE),"")</f>
        <v/>
      </c>
      <c r="F83" s="67" t="str">
        <f>IF(LEN(INDEX(B$10:C$109,74,1))&lt;2,IF(LEN(INDEX(B$10:C$109,74,2))&lt;2,"",$B$8),$B$8)</f>
        <v/>
      </c>
      <c r="G83" s="89" t="str">
        <f t="shared" si="4"/>
        <v/>
      </c>
      <c r="H83" s="16" t="str">
        <f t="shared" si="5"/>
        <v/>
      </c>
      <c r="I83" s="90" t="str">
        <f>IFERROR(VLOOKUP($H83,'[2]Klokan-Prijave'!$A$2:$C$1000,2,FALSE),"")</f>
        <v/>
      </c>
      <c r="J83" s="90" t="str">
        <f>IFERROR(VLOOKUP($H83,'[2]Klokan-Prijave'!$A$2:$C$1000,3,FALSE),"")</f>
        <v/>
      </c>
      <c r="K83" s="39" t="str">
        <f t="shared" si="6"/>
        <v/>
      </c>
      <c r="L83" s="18" t="str">
        <f t="shared" si="7"/>
        <v/>
      </c>
    </row>
    <row r="84" spans="1:12" ht="14.45" customHeight="1" x14ac:dyDescent="0.2">
      <c r="A84" s="88">
        <v>74</v>
      </c>
      <c r="B84" s="46"/>
      <c r="C84" s="46"/>
      <c r="D84" s="25" t="str">
        <f>IFERROR(VLOOKUP(VALUE($A84),[1]Pčelice!$A$5:$BA$103,COLUMN(BA:BA),FALSE),"")</f>
        <v/>
      </c>
      <c r="E84" s="63" t="str">
        <f>IFERROR(VLOOKUP(VALUE($A84),[1]Pčelice!$A$5:$BA$103,COLUMN(AA:AA),FALSE),"")</f>
        <v/>
      </c>
      <c r="F84" s="67" t="str">
        <f>IF(LEN(INDEX(B$10:C$109,75,1))&lt;2,IF(LEN(INDEX(B$10:C$109,75,2))&lt;2,"",$B$8),$B$8)</f>
        <v/>
      </c>
      <c r="G84" s="89" t="str">
        <f t="shared" si="4"/>
        <v/>
      </c>
      <c r="H84" s="16" t="str">
        <f t="shared" si="5"/>
        <v/>
      </c>
      <c r="I84" s="90" t="str">
        <f>IFERROR(VLOOKUP($H84,'[2]Klokan-Prijave'!$A$2:$C$1000,2,FALSE),"")</f>
        <v/>
      </c>
      <c r="J84" s="90" t="str">
        <f>IFERROR(VLOOKUP($H84,'[2]Klokan-Prijave'!$A$2:$C$1000,3,FALSE),"")</f>
        <v/>
      </c>
      <c r="K84" s="39" t="str">
        <f t="shared" si="6"/>
        <v/>
      </c>
      <c r="L84" s="18" t="str">
        <f t="shared" si="7"/>
        <v/>
      </c>
    </row>
    <row r="85" spans="1:12" ht="14.45" customHeight="1" x14ac:dyDescent="0.2">
      <c r="A85" s="88">
        <v>75</v>
      </c>
      <c r="B85" s="46"/>
      <c r="C85" s="46"/>
      <c r="D85" s="25" t="str">
        <f>IFERROR(VLOOKUP(VALUE($A85),[1]Pčelice!$A$5:$BA$103,COLUMN(BA:BA),FALSE),"")</f>
        <v/>
      </c>
      <c r="E85" s="63" t="str">
        <f>IFERROR(VLOOKUP(VALUE($A85),[1]Pčelice!$A$5:$BA$103,COLUMN(AA:AA),FALSE),"")</f>
        <v/>
      </c>
      <c r="F85" s="67" t="str">
        <f>IF(LEN(INDEX(B$10:C$109,76,1))&lt;2,IF(LEN(INDEX(B$10:C$109,76,2))&lt;2,"",$B$8),$B$8)</f>
        <v/>
      </c>
      <c r="G85" s="89" t="str">
        <f t="shared" si="4"/>
        <v/>
      </c>
      <c r="H85" s="16" t="str">
        <f t="shared" si="5"/>
        <v/>
      </c>
      <c r="I85" s="90" t="str">
        <f>IFERROR(VLOOKUP($H85,'[2]Klokan-Prijave'!$A$2:$C$1000,2,FALSE),"")</f>
        <v/>
      </c>
      <c r="J85" s="90" t="str">
        <f>IFERROR(VLOOKUP($H85,'[2]Klokan-Prijave'!$A$2:$C$1000,3,FALSE),"")</f>
        <v/>
      </c>
      <c r="K85" s="39" t="str">
        <f t="shared" si="6"/>
        <v/>
      </c>
      <c r="L85" s="18" t="str">
        <f t="shared" si="7"/>
        <v/>
      </c>
    </row>
    <row r="86" spans="1:12" ht="14.45" customHeight="1" x14ac:dyDescent="0.2">
      <c r="A86" s="88">
        <v>76</v>
      </c>
      <c r="B86" s="46"/>
      <c r="C86" s="46"/>
      <c r="D86" s="25" t="str">
        <f>IFERROR(VLOOKUP(VALUE($A86),[1]Pčelice!$A$5:$BA$103,COLUMN(BA:BA),FALSE),"")</f>
        <v/>
      </c>
      <c r="E86" s="63" t="str">
        <f>IFERROR(VLOOKUP(VALUE($A86),[1]Pčelice!$A$5:$BA$103,COLUMN(AA:AA),FALSE),"")</f>
        <v/>
      </c>
      <c r="F86" s="67" t="str">
        <f>IF(LEN(INDEX(B$10:C$109,77,1))&lt;2,IF(LEN(INDEX(B$10:C$109,77,2))&lt;2,"",$B$8),$B$8)</f>
        <v/>
      </c>
      <c r="G86" s="89" t="str">
        <f t="shared" si="4"/>
        <v/>
      </c>
      <c r="H86" s="16" t="str">
        <f t="shared" si="5"/>
        <v/>
      </c>
      <c r="I86" s="90" t="str">
        <f>IFERROR(VLOOKUP($H86,'[2]Klokan-Prijave'!$A$2:$C$1000,2,FALSE),"")</f>
        <v/>
      </c>
      <c r="J86" s="90" t="str">
        <f>IFERROR(VLOOKUP($H86,'[2]Klokan-Prijave'!$A$2:$C$1000,3,FALSE),"")</f>
        <v/>
      </c>
      <c r="K86" s="39" t="str">
        <f t="shared" si="6"/>
        <v/>
      </c>
      <c r="L86" s="18" t="str">
        <f t="shared" si="7"/>
        <v/>
      </c>
    </row>
    <row r="87" spans="1:12" ht="14.45" customHeight="1" x14ac:dyDescent="0.2">
      <c r="A87" s="88">
        <v>77</v>
      </c>
      <c r="B87" s="46"/>
      <c r="C87" s="46"/>
      <c r="D87" s="25" t="str">
        <f>IFERROR(VLOOKUP(VALUE($A87),[1]Pčelice!$A$5:$BA$103,COLUMN(BA:BA),FALSE),"")</f>
        <v/>
      </c>
      <c r="E87" s="63" t="str">
        <f>IFERROR(VLOOKUP(VALUE($A87),[1]Pčelice!$A$5:$BA$103,COLUMN(AA:AA),FALSE),"")</f>
        <v/>
      </c>
      <c r="F87" s="67" t="str">
        <f>IF(LEN(INDEX(B$10:C$109,78,1))&lt;2,IF(LEN(INDEX(B$10:C$109,78,2))&lt;2,"",$B$8),$B$8)</f>
        <v/>
      </c>
      <c r="G87" s="89" t="str">
        <f t="shared" si="4"/>
        <v/>
      </c>
      <c r="H87" s="16" t="str">
        <f t="shared" si="5"/>
        <v/>
      </c>
      <c r="I87" s="90" t="str">
        <f>IFERROR(VLOOKUP($H87,'[2]Klokan-Prijave'!$A$2:$C$1000,2,FALSE),"")</f>
        <v/>
      </c>
      <c r="J87" s="90" t="str">
        <f>IFERROR(VLOOKUP($H87,'[2]Klokan-Prijave'!$A$2:$C$1000,3,FALSE),"")</f>
        <v/>
      </c>
      <c r="K87" s="39" t="str">
        <f t="shared" si="6"/>
        <v/>
      </c>
      <c r="L87" s="18" t="str">
        <f t="shared" si="7"/>
        <v/>
      </c>
    </row>
    <row r="88" spans="1:12" ht="14.45" customHeight="1" x14ac:dyDescent="0.2">
      <c r="A88" s="88">
        <v>78</v>
      </c>
      <c r="B88" s="46"/>
      <c r="C88" s="46"/>
      <c r="D88" s="25" t="str">
        <f>IFERROR(VLOOKUP(VALUE($A88),[1]Pčelice!$A$5:$BA$103,COLUMN(BA:BA),FALSE),"")</f>
        <v/>
      </c>
      <c r="E88" s="63" t="str">
        <f>IFERROR(VLOOKUP(VALUE($A88),[1]Pčelice!$A$5:$BA$103,COLUMN(AA:AA),FALSE),"")</f>
        <v/>
      </c>
      <c r="F88" s="67" t="str">
        <f>IF(LEN(INDEX(B$10:C$109,79,1))&lt;2,IF(LEN(INDEX(B$10:C$109,79,2))&lt;2,"",$B$8),$B$8)</f>
        <v/>
      </c>
      <c r="G88" s="89" t="str">
        <f t="shared" si="4"/>
        <v/>
      </c>
      <c r="H88" s="16" t="str">
        <f t="shared" si="5"/>
        <v/>
      </c>
      <c r="I88" s="90" t="str">
        <f>IFERROR(VLOOKUP($H88,'[2]Klokan-Prijave'!$A$2:$C$1000,2,FALSE),"")</f>
        <v/>
      </c>
      <c r="J88" s="90" t="str">
        <f>IFERROR(VLOOKUP($H88,'[2]Klokan-Prijave'!$A$2:$C$1000,3,FALSE),"")</f>
        <v/>
      </c>
      <c r="K88" s="39" t="str">
        <f t="shared" si="6"/>
        <v/>
      </c>
      <c r="L88" s="18" t="str">
        <f t="shared" si="7"/>
        <v/>
      </c>
    </row>
    <row r="89" spans="1:12" ht="14.45" customHeight="1" x14ac:dyDescent="0.2">
      <c r="A89" s="88">
        <v>79</v>
      </c>
      <c r="B89" s="46"/>
      <c r="C89" s="46"/>
      <c r="D89" s="25" t="str">
        <f>IFERROR(VLOOKUP(VALUE($A89),[1]Pčelice!$A$5:$BA$103,COLUMN(BA:BA),FALSE),"")</f>
        <v/>
      </c>
      <c r="E89" s="63" t="str">
        <f>IFERROR(VLOOKUP(VALUE($A89),[1]Pčelice!$A$5:$BA$103,COLUMN(AA:AA),FALSE),"")</f>
        <v/>
      </c>
      <c r="F89" s="67" t="str">
        <f>IF(LEN(INDEX(B$10:C$109,80,1))&lt;2,IF(LEN(INDEX(B$10:C$109,80,2))&lt;2,"",$B$8),$B$8)</f>
        <v/>
      </c>
      <c r="G89" s="89" t="str">
        <f t="shared" si="4"/>
        <v/>
      </c>
      <c r="H89" s="16" t="str">
        <f t="shared" si="5"/>
        <v/>
      </c>
      <c r="I89" s="90" t="str">
        <f>IFERROR(VLOOKUP($H89,'[2]Klokan-Prijave'!$A$2:$C$1000,2,FALSE),"")</f>
        <v/>
      </c>
      <c r="J89" s="90" t="str">
        <f>IFERROR(VLOOKUP($H89,'[2]Klokan-Prijave'!$A$2:$C$1000,3,FALSE),"")</f>
        <v/>
      </c>
      <c r="K89" s="39" t="str">
        <f t="shared" si="6"/>
        <v/>
      </c>
      <c r="L89" s="18" t="str">
        <f t="shared" si="7"/>
        <v/>
      </c>
    </row>
    <row r="90" spans="1:12" ht="14.45" customHeight="1" x14ac:dyDescent="0.2">
      <c r="A90" s="88">
        <v>80</v>
      </c>
      <c r="B90" s="46"/>
      <c r="C90" s="46"/>
      <c r="D90" s="25" t="str">
        <f>IFERROR(VLOOKUP(VALUE($A90),[1]Pčelice!$A$5:$BA$103,COLUMN(BA:BA),FALSE),"")</f>
        <v/>
      </c>
      <c r="E90" s="63" t="str">
        <f>IFERROR(VLOOKUP(VALUE($A90),[1]Pčelice!$A$5:$BA$103,COLUMN(AA:AA),FALSE),"")</f>
        <v/>
      </c>
      <c r="F90" s="67" t="str">
        <f>IF(LEN(INDEX(B$10:C$109,81,1))&lt;2,IF(LEN(INDEX(B$10:C$109,81,2))&lt;2,"",$B$8),$B$8)</f>
        <v/>
      </c>
      <c r="G90" s="89" t="str">
        <f t="shared" si="4"/>
        <v/>
      </c>
      <c r="H90" s="16" t="str">
        <f t="shared" si="5"/>
        <v/>
      </c>
      <c r="I90" s="90" t="str">
        <f>IFERROR(VLOOKUP($H90,'[2]Klokan-Prijave'!$A$2:$C$1000,2,FALSE),"")</f>
        <v/>
      </c>
      <c r="J90" s="90" t="str">
        <f>IFERROR(VLOOKUP($H90,'[2]Klokan-Prijave'!$A$2:$C$1000,3,FALSE),"")</f>
        <v/>
      </c>
      <c r="K90" s="39" t="str">
        <f t="shared" si="6"/>
        <v/>
      </c>
      <c r="L90" s="18" t="str">
        <f t="shared" si="7"/>
        <v/>
      </c>
    </row>
    <row r="91" spans="1:12" ht="14.45" customHeight="1" x14ac:dyDescent="0.2">
      <c r="A91" s="88">
        <v>81</v>
      </c>
      <c r="B91" s="46"/>
      <c r="C91" s="46"/>
      <c r="D91" s="25" t="str">
        <f>IFERROR(VLOOKUP(VALUE($A91),[1]Pčelice!$A$5:$BA$103,COLUMN(BA:BA),FALSE),"")</f>
        <v/>
      </c>
      <c r="E91" s="63" t="str">
        <f>IFERROR(VLOOKUP(VALUE($A91),[1]Pčelice!$A$5:$BA$103,COLUMN(AA:AA),FALSE),"")</f>
        <v/>
      </c>
      <c r="F91" s="67" t="str">
        <f>IF(LEN(INDEX(B$10:C$109,82,1))&lt;2,IF(LEN(INDEX(B$10:C$109,82,2))&lt;2,"",$B$8),$B$8)</f>
        <v/>
      </c>
      <c r="G91" s="89" t="str">
        <f t="shared" si="4"/>
        <v/>
      </c>
      <c r="H91" s="16" t="str">
        <f t="shared" si="5"/>
        <v/>
      </c>
      <c r="I91" s="90" t="str">
        <f>IFERROR(VLOOKUP($H91,'[2]Klokan-Prijave'!$A$2:$C$1000,2,FALSE),"")</f>
        <v/>
      </c>
      <c r="J91" s="90" t="str">
        <f>IFERROR(VLOOKUP($H91,'[2]Klokan-Prijave'!$A$2:$C$1000,3,FALSE),"")</f>
        <v/>
      </c>
      <c r="K91" s="39" t="str">
        <f t="shared" si="6"/>
        <v/>
      </c>
      <c r="L91" s="18" t="str">
        <f t="shared" si="7"/>
        <v/>
      </c>
    </row>
    <row r="92" spans="1:12" ht="14.45" customHeight="1" x14ac:dyDescent="0.2">
      <c r="A92" s="88">
        <v>82</v>
      </c>
      <c r="B92" s="46"/>
      <c r="C92" s="46"/>
      <c r="D92" s="25" t="str">
        <f>IFERROR(VLOOKUP(VALUE($A92),[1]Pčelice!$A$5:$BA$103,COLUMN(BA:BA),FALSE),"")</f>
        <v/>
      </c>
      <c r="E92" s="63" t="str">
        <f>IFERROR(VLOOKUP(VALUE($A92),[1]Pčelice!$A$5:$BA$103,COLUMN(AA:AA),FALSE),"")</f>
        <v/>
      </c>
      <c r="F92" s="67" t="str">
        <f>IF(LEN(INDEX(B$10:C$109,83,1))&lt;2,IF(LEN(INDEX(B$10:C$109,83,2))&lt;2,"",$B$8),$B$8)</f>
        <v/>
      </c>
      <c r="G92" s="89" t="str">
        <f t="shared" si="4"/>
        <v/>
      </c>
      <c r="H92" s="16" t="str">
        <f t="shared" si="5"/>
        <v/>
      </c>
      <c r="I92" s="90" t="str">
        <f>IFERROR(VLOOKUP($H92,'[2]Klokan-Prijave'!$A$2:$C$1000,2,FALSE),"")</f>
        <v/>
      </c>
      <c r="J92" s="90" t="str">
        <f>IFERROR(VLOOKUP($H92,'[2]Klokan-Prijave'!$A$2:$C$1000,3,FALSE),"")</f>
        <v/>
      </c>
      <c r="K92" s="39" t="str">
        <f t="shared" si="6"/>
        <v/>
      </c>
      <c r="L92" s="18" t="str">
        <f t="shared" si="7"/>
        <v/>
      </c>
    </row>
    <row r="93" spans="1:12" ht="14.45" customHeight="1" x14ac:dyDescent="0.2">
      <c r="A93" s="88">
        <v>83</v>
      </c>
      <c r="B93" s="46"/>
      <c r="C93" s="46"/>
      <c r="D93" s="25" t="str">
        <f>IFERROR(VLOOKUP(VALUE($A93),[1]Pčelice!$A$5:$BA$103,COLUMN(BA:BA),FALSE),"")</f>
        <v/>
      </c>
      <c r="E93" s="63" t="str">
        <f>IFERROR(VLOOKUP(VALUE($A93),[1]Pčelice!$A$5:$BA$103,COLUMN(AA:AA),FALSE),"")</f>
        <v/>
      </c>
      <c r="F93" s="67" t="str">
        <f>IF(LEN(INDEX(B$10:C$109,84,1))&lt;2,IF(LEN(INDEX(B$10:C$109,84,2))&lt;2,"",$B$8),$B$8)</f>
        <v/>
      </c>
      <c r="G93" s="89" t="str">
        <f t="shared" si="4"/>
        <v/>
      </c>
      <c r="H93" s="16" t="str">
        <f t="shared" si="5"/>
        <v/>
      </c>
      <c r="I93" s="90" t="str">
        <f>IFERROR(VLOOKUP($H93,'[2]Klokan-Prijave'!$A$2:$C$1000,2,FALSE),"")</f>
        <v/>
      </c>
      <c r="J93" s="90" t="str">
        <f>IFERROR(VLOOKUP($H93,'[2]Klokan-Prijave'!$A$2:$C$1000,3,FALSE),"")</f>
        <v/>
      </c>
      <c r="K93" s="39" t="str">
        <f t="shared" si="6"/>
        <v/>
      </c>
      <c r="L93" s="18" t="str">
        <f t="shared" si="7"/>
        <v/>
      </c>
    </row>
    <row r="94" spans="1:12" ht="14.45" customHeight="1" x14ac:dyDescent="0.2">
      <c r="A94" s="88">
        <v>84</v>
      </c>
      <c r="B94" s="46"/>
      <c r="C94" s="46"/>
      <c r="D94" s="25" t="str">
        <f>IFERROR(VLOOKUP(VALUE($A94),[1]Pčelice!$A$5:$BA$103,COLUMN(BA:BA),FALSE),"")</f>
        <v/>
      </c>
      <c r="E94" s="63" t="str">
        <f>IFERROR(VLOOKUP(VALUE($A94),[1]Pčelice!$A$5:$BA$103,COLUMN(AA:AA),FALSE),"")</f>
        <v/>
      </c>
      <c r="F94" s="67" t="str">
        <f>IF(LEN(INDEX(B$10:C$109,85,1))&lt;2,IF(LEN(INDEX(B$10:C$109,85,2))&lt;2,"",$B$8),$B$8)</f>
        <v/>
      </c>
      <c r="G94" s="89" t="str">
        <f t="shared" si="4"/>
        <v/>
      </c>
      <c r="H94" s="16" t="str">
        <f t="shared" si="5"/>
        <v/>
      </c>
      <c r="I94" s="90" t="str">
        <f>IFERROR(VLOOKUP($H94,'[2]Klokan-Prijave'!$A$2:$C$1000,2,FALSE),"")</f>
        <v/>
      </c>
      <c r="J94" s="90" t="str">
        <f>IFERROR(VLOOKUP($H94,'[2]Klokan-Prijave'!$A$2:$C$1000,3,FALSE),"")</f>
        <v/>
      </c>
      <c r="K94" s="39" t="str">
        <f t="shared" si="6"/>
        <v/>
      </c>
      <c r="L94" s="18" t="str">
        <f t="shared" si="7"/>
        <v/>
      </c>
    </row>
    <row r="95" spans="1:12" ht="14.45" customHeight="1" x14ac:dyDescent="0.2">
      <c r="A95" s="88">
        <v>85</v>
      </c>
      <c r="B95" s="46"/>
      <c r="C95" s="46"/>
      <c r="D95" s="25" t="str">
        <f>IFERROR(VLOOKUP(VALUE($A95),[1]Pčelice!$A$5:$BA$103,COLUMN(BA:BA),FALSE),"")</f>
        <v/>
      </c>
      <c r="E95" s="63" t="str">
        <f>IFERROR(VLOOKUP(VALUE($A95),[1]Pčelice!$A$5:$BA$103,COLUMN(AA:AA),FALSE),"")</f>
        <v/>
      </c>
      <c r="F95" s="67" t="str">
        <f>IF(LEN(INDEX(B$10:C$109,86,1))&lt;2,IF(LEN(INDEX(B$10:C$109,86,2))&lt;2,"",$B$8),$B$8)</f>
        <v/>
      </c>
      <c r="G95" s="89" t="str">
        <f t="shared" si="4"/>
        <v/>
      </c>
      <c r="H95" s="16" t="str">
        <f t="shared" si="5"/>
        <v/>
      </c>
      <c r="I95" s="90" t="str">
        <f>IFERROR(VLOOKUP($H95,'[2]Klokan-Prijave'!$A$2:$C$1000,2,FALSE),"")</f>
        <v/>
      </c>
      <c r="J95" s="90" t="str">
        <f>IFERROR(VLOOKUP($H95,'[2]Klokan-Prijave'!$A$2:$C$1000,3,FALSE),"")</f>
        <v/>
      </c>
      <c r="K95" s="39" t="str">
        <f t="shared" si="6"/>
        <v/>
      </c>
      <c r="L95" s="18" t="str">
        <f t="shared" si="7"/>
        <v/>
      </c>
    </row>
    <row r="96" spans="1:12" ht="14.45" customHeight="1" x14ac:dyDescent="0.2">
      <c r="A96" s="88">
        <v>86</v>
      </c>
      <c r="B96" s="46"/>
      <c r="C96" s="46"/>
      <c r="D96" s="25" t="str">
        <f>IFERROR(VLOOKUP(VALUE($A96),[1]Pčelice!$A$5:$BA$103,COLUMN(BA:BA),FALSE),"")</f>
        <v/>
      </c>
      <c r="E96" s="63" t="str">
        <f>IFERROR(VLOOKUP(VALUE($A96),[1]Pčelice!$A$5:$BA$103,COLUMN(AA:AA),FALSE),"")</f>
        <v/>
      </c>
      <c r="F96" s="67" t="str">
        <f>IF(LEN(INDEX(B$10:C$109,87,1))&lt;2,IF(LEN(INDEX(B$10:C$109,87,2))&lt;2,"",$B$8),$B$8)</f>
        <v/>
      </c>
      <c r="G96" s="89" t="str">
        <f t="shared" si="4"/>
        <v/>
      </c>
      <c r="H96" s="16" t="str">
        <f t="shared" si="5"/>
        <v/>
      </c>
      <c r="I96" s="90" t="str">
        <f>IFERROR(VLOOKUP($H96,'[2]Klokan-Prijave'!$A$2:$C$1000,2,FALSE),"")</f>
        <v/>
      </c>
      <c r="J96" s="90" t="str">
        <f>IFERROR(VLOOKUP($H96,'[2]Klokan-Prijave'!$A$2:$C$1000,3,FALSE),"")</f>
        <v/>
      </c>
      <c r="K96" s="39" t="str">
        <f t="shared" si="6"/>
        <v/>
      </c>
      <c r="L96" s="18" t="str">
        <f t="shared" si="7"/>
        <v/>
      </c>
    </row>
    <row r="97" spans="1:12" ht="14.45" customHeight="1" x14ac:dyDescent="0.2">
      <c r="A97" s="88">
        <v>87</v>
      </c>
      <c r="B97" s="46"/>
      <c r="C97" s="46"/>
      <c r="D97" s="25" t="str">
        <f>IFERROR(VLOOKUP(VALUE($A97),[1]Pčelice!$A$5:$BA$103,COLUMN(BA:BA),FALSE),"")</f>
        <v/>
      </c>
      <c r="E97" s="63" t="str">
        <f>IFERROR(VLOOKUP(VALUE($A97),[1]Pčelice!$A$5:$BA$103,COLUMN(AA:AA),FALSE),"")</f>
        <v/>
      </c>
      <c r="F97" s="67" t="str">
        <f>IF(LEN(INDEX(B$10:C$109,88,1))&lt;2,IF(LEN(INDEX(B$10:C$109,88,2))&lt;2,"",$B$8),$B$8)</f>
        <v/>
      </c>
      <c r="G97" s="89" t="str">
        <f t="shared" si="4"/>
        <v/>
      </c>
      <c r="H97" s="16" t="str">
        <f t="shared" si="5"/>
        <v/>
      </c>
      <c r="I97" s="90" t="str">
        <f>IFERROR(VLOOKUP($H97,'[2]Klokan-Prijave'!$A$2:$C$1000,2,FALSE),"")</f>
        <v/>
      </c>
      <c r="J97" s="90" t="str">
        <f>IFERROR(VLOOKUP($H97,'[2]Klokan-Prijave'!$A$2:$C$1000,3,FALSE),"")</f>
        <v/>
      </c>
      <c r="K97" s="39" t="str">
        <f t="shared" si="6"/>
        <v/>
      </c>
      <c r="L97" s="18" t="str">
        <f t="shared" si="7"/>
        <v/>
      </c>
    </row>
    <row r="98" spans="1:12" ht="14.45" customHeight="1" x14ac:dyDescent="0.2">
      <c r="A98" s="88">
        <v>88</v>
      </c>
      <c r="B98" s="46"/>
      <c r="C98" s="45"/>
      <c r="D98" s="25" t="str">
        <f>IFERROR(VLOOKUP(VALUE($A98),[1]Pčelice!$A$5:$BA$103,COLUMN(BA:BA),FALSE),"")</f>
        <v/>
      </c>
      <c r="E98" s="63" t="str">
        <f>IFERROR(VLOOKUP(VALUE($A98),[1]Pčelice!$A$5:$BA$103,COLUMN(AA:AA),FALSE),"")</f>
        <v/>
      </c>
      <c r="F98" s="67" t="str">
        <f>IF(LEN(INDEX(B$10:C$109,89,1))&lt;2,IF(LEN(INDEX(B$10:C$109,89,2))&lt;2,"",$B$8),$B$8)</f>
        <v/>
      </c>
      <c r="G98" s="89" t="str">
        <f t="shared" si="4"/>
        <v/>
      </c>
      <c r="H98" s="16" t="str">
        <f t="shared" si="5"/>
        <v/>
      </c>
      <c r="I98" s="90" t="str">
        <f>IFERROR(VLOOKUP($H98,'[2]Klokan-Prijave'!$A$2:$C$1000,2,FALSE),"")</f>
        <v/>
      </c>
      <c r="J98" s="90" t="str">
        <f>IFERROR(VLOOKUP($H98,'[2]Klokan-Prijave'!$A$2:$C$1000,3,FALSE),"")</f>
        <v/>
      </c>
      <c r="K98" s="39" t="str">
        <f t="shared" si="6"/>
        <v/>
      </c>
      <c r="L98" s="18" t="str">
        <f t="shared" si="7"/>
        <v/>
      </c>
    </row>
    <row r="99" spans="1:12" ht="14.45" customHeight="1" x14ac:dyDescent="0.2">
      <c r="A99" s="88">
        <v>89</v>
      </c>
      <c r="B99" s="46"/>
      <c r="C99" s="46"/>
      <c r="D99" s="25" t="str">
        <f>IFERROR(VLOOKUP(VALUE($A99),[1]Pčelice!$A$5:$BA$103,COLUMN(BA:BA),FALSE),"")</f>
        <v/>
      </c>
      <c r="E99" s="63" t="str">
        <f>IFERROR(VLOOKUP(VALUE($A99),[1]Pčelice!$A$5:$BA$103,COLUMN(AA:AA),FALSE),"")</f>
        <v/>
      </c>
      <c r="F99" s="67" t="str">
        <f>IF(LEN(INDEX(B$10:C$109,90,1))&lt;2,IF(LEN(INDEX(B$10:C$109,90,2))&lt;2,"",$B$8),$B$8)</f>
        <v/>
      </c>
      <c r="G99" s="89" t="str">
        <f t="shared" si="4"/>
        <v/>
      </c>
      <c r="H99" s="16" t="str">
        <f t="shared" si="5"/>
        <v/>
      </c>
      <c r="I99" s="90" t="str">
        <f>IFERROR(VLOOKUP($H99,'[2]Klokan-Prijave'!$A$2:$C$1000,2,FALSE),"")</f>
        <v/>
      </c>
      <c r="J99" s="90" t="str">
        <f>IFERROR(VLOOKUP($H99,'[2]Klokan-Prijave'!$A$2:$C$1000,3,FALSE),"")</f>
        <v/>
      </c>
      <c r="K99" s="39" t="str">
        <f t="shared" si="6"/>
        <v/>
      </c>
      <c r="L99" s="18" t="str">
        <f t="shared" si="7"/>
        <v/>
      </c>
    </row>
    <row r="100" spans="1:12" ht="14.45" customHeight="1" x14ac:dyDescent="0.2">
      <c r="A100" s="88">
        <v>90</v>
      </c>
      <c r="B100" s="46"/>
      <c r="C100" s="46"/>
      <c r="D100" s="25" t="str">
        <f>IFERROR(VLOOKUP(VALUE($A100),[1]Pčelice!$A$5:$BA$103,COLUMN(BA:BA),FALSE),"")</f>
        <v/>
      </c>
      <c r="E100" s="63" t="str">
        <f>IFERROR(VLOOKUP(VALUE($A100),[1]Pčelice!$A$5:$BA$103,COLUMN(AA:AA),FALSE),"")</f>
        <v/>
      </c>
      <c r="F100" s="67" t="str">
        <f>IF(LEN(INDEX(B$10:C$109,91,1))&lt;2,IF(LEN(INDEX(B$10:C$109,91,2))&lt;2,"",$B$8),$B$8)</f>
        <v/>
      </c>
      <c r="G100" s="89" t="str">
        <f t="shared" si="4"/>
        <v/>
      </c>
      <c r="H100" s="16" t="str">
        <f t="shared" si="5"/>
        <v/>
      </c>
      <c r="I100" s="90" t="str">
        <f>IFERROR(VLOOKUP($H100,'[2]Klokan-Prijave'!$A$2:$C$1000,2,FALSE),"")</f>
        <v/>
      </c>
      <c r="J100" s="90" t="str">
        <f>IFERROR(VLOOKUP($H100,'[2]Klokan-Prijave'!$A$2:$C$1000,3,FALSE),"")</f>
        <v/>
      </c>
      <c r="K100" s="39" t="str">
        <f t="shared" si="6"/>
        <v/>
      </c>
      <c r="L100" s="18" t="str">
        <f t="shared" si="7"/>
        <v/>
      </c>
    </row>
    <row r="101" spans="1:12" ht="14.45" customHeight="1" x14ac:dyDescent="0.2">
      <c r="A101" s="88">
        <v>91</v>
      </c>
      <c r="B101" s="46"/>
      <c r="C101" s="46"/>
      <c r="D101" s="25" t="str">
        <f>IFERROR(VLOOKUP(VALUE($A101),[1]Pčelice!$A$5:$BA$103,COLUMN(BA:BA),FALSE),"")</f>
        <v/>
      </c>
      <c r="E101" s="63" t="str">
        <f>IFERROR(VLOOKUP(VALUE($A101),[1]Pčelice!$A$5:$BA$103,COLUMN(AA:AA),FALSE),"")</f>
        <v/>
      </c>
      <c r="F101" s="67" t="str">
        <f>IF(LEN(INDEX(B$10:C$109,92,1))&lt;2,IF(LEN(INDEX(B$10:C$109,92,2))&lt;2,"",$B$8),$B$8)</f>
        <v/>
      </c>
      <c r="G101" s="89" t="str">
        <f t="shared" si="4"/>
        <v/>
      </c>
      <c r="H101" s="16" t="str">
        <f t="shared" si="5"/>
        <v/>
      </c>
      <c r="I101" s="90" t="str">
        <f>IFERROR(VLOOKUP($H101,'[2]Klokan-Prijave'!$A$2:$C$1000,2,FALSE),"")</f>
        <v/>
      </c>
      <c r="J101" s="90" t="str">
        <f>IFERROR(VLOOKUP($H101,'[2]Klokan-Prijave'!$A$2:$C$1000,3,FALSE),"")</f>
        <v/>
      </c>
      <c r="K101" s="39" t="str">
        <f t="shared" si="6"/>
        <v/>
      </c>
      <c r="L101" s="18" t="str">
        <f t="shared" si="7"/>
        <v/>
      </c>
    </row>
    <row r="102" spans="1:12" ht="14.45" customHeight="1" x14ac:dyDescent="0.2">
      <c r="A102" s="88">
        <v>92</v>
      </c>
      <c r="B102" s="46"/>
      <c r="C102" s="46"/>
      <c r="D102" s="25" t="str">
        <f>IFERROR(VLOOKUP(VALUE($A102),[1]Pčelice!$A$5:$BA$103,COLUMN(BA:BA),FALSE),"")</f>
        <v/>
      </c>
      <c r="E102" s="63" t="str">
        <f>IFERROR(VLOOKUP(VALUE($A102),[1]Pčelice!$A$5:$BA$103,COLUMN(AA:AA),FALSE),"")</f>
        <v/>
      </c>
      <c r="F102" s="67" t="str">
        <f>IF(LEN(INDEX(B$10:C$109,93,1))&lt;2,IF(LEN(INDEX(B$10:C$109,93,2))&lt;2,"",$B$8),$B$8)</f>
        <v/>
      </c>
      <c r="G102" s="89" t="str">
        <f t="shared" si="4"/>
        <v/>
      </c>
      <c r="H102" s="16" t="str">
        <f t="shared" si="5"/>
        <v/>
      </c>
      <c r="I102" s="90" t="str">
        <f>IFERROR(VLOOKUP($H102,'[2]Klokan-Prijave'!$A$2:$C$1000,2,FALSE),"")</f>
        <v/>
      </c>
      <c r="J102" s="90" t="str">
        <f>IFERROR(VLOOKUP($H102,'[2]Klokan-Prijave'!$A$2:$C$1000,3,FALSE),"")</f>
        <v/>
      </c>
      <c r="K102" s="39" t="str">
        <f t="shared" si="6"/>
        <v/>
      </c>
      <c r="L102" s="18" t="str">
        <f t="shared" si="7"/>
        <v/>
      </c>
    </row>
    <row r="103" spans="1:12" ht="14.45" customHeight="1" x14ac:dyDescent="0.2">
      <c r="A103" s="88">
        <v>93</v>
      </c>
      <c r="B103" s="46"/>
      <c r="C103" s="46"/>
      <c r="D103" s="25" t="str">
        <f>IFERROR(VLOOKUP(VALUE($A103),[1]Pčelice!$A$5:$BA$103,COLUMN(BA:BA),FALSE),"")</f>
        <v/>
      </c>
      <c r="E103" s="63" t="str">
        <f>IFERROR(VLOOKUP(VALUE($A103),[1]Pčelice!$A$5:$BA$103,COLUMN(AA:AA),FALSE),"")</f>
        <v/>
      </c>
      <c r="F103" s="67" t="str">
        <f>IF(LEN(INDEX(B$10:C$109,94,1))&lt;2,IF(LEN(INDEX(B$10:C$109,94,2))&lt;2,"",$B$8),$B$8)</f>
        <v/>
      </c>
      <c r="G103" s="89" t="str">
        <f t="shared" si="4"/>
        <v/>
      </c>
      <c r="H103" s="16" t="str">
        <f t="shared" si="5"/>
        <v/>
      </c>
      <c r="I103" s="90" t="str">
        <f>IFERROR(VLOOKUP($H103,'[2]Klokan-Prijave'!$A$2:$C$1000,2,FALSE),"")</f>
        <v/>
      </c>
      <c r="J103" s="90" t="str">
        <f>IFERROR(VLOOKUP($H103,'[2]Klokan-Prijave'!$A$2:$C$1000,3,FALSE),"")</f>
        <v/>
      </c>
      <c r="K103" s="39" t="str">
        <f t="shared" si="6"/>
        <v/>
      </c>
      <c r="L103" s="18" t="str">
        <f t="shared" si="7"/>
        <v/>
      </c>
    </row>
    <row r="104" spans="1:12" ht="14.45" customHeight="1" x14ac:dyDescent="0.2">
      <c r="A104" s="88">
        <v>94</v>
      </c>
      <c r="B104" s="46"/>
      <c r="C104" s="46"/>
      <c r="D104" s="25" t="str">
        <f>IFERROR(VLOOKUP(VALUE($A104),[1]Pčelice!$A$5:$BA$103,COLUMN(BA:BA),FALSE),"")</f>
        <v/>
      </c>
      <c r="E104" s="63" t="str">
        <f>IFERROR(VLOOKUP(VALUE($A104),[1]Pčelice!$A$5:$BA$103,COLUMN(AA:AA),FALSE),"")</f>
        <v/>
      </c>
      <c r="F104" s="67" t="str">
        <f>IF(LEN(INDEX(B$10:C$109,95,1))&lt;2,IF(LEN(INDEX(B$10:C$109,95,2))&lt;2,"",$B$8),$B$8)</f>
        <v/>
      </c>
      <c r="G104" s="89" t="str">
        <f t="shared" si="4"/>
        <v/>
      </c>
      <c r="H104" s="16" t="str">
        <f t="shared" si="5"/>
        <v/>
      </c>
      <c r="I104" s="90" t="str">
        <f>IFERROR(VLOOKUP($H104,'[2]Klokan-Prijave'!$A$2:$C$1000,2,FALSE),"")</f>
        <v/>
      </c>
      <c r="J104" s="90" t="str">
        <f>IFERROR(VLOOKUP($H104,'[2]Klokan-Prijave'!$A$2:$C$1000,3,FALSE),"")</f>
        <v/>
      </c>
      <c r="K104" s="39" t="str">
        <f t="shared" si="6"/>
        <v/>
      </c>
      <c r="L104" s="18" t="str">
        <f t="shared" si="7"/>
        <v/>
      </c>
    </row>
    <row r="105" spans="1:12" ht="14.45" customHeight="1" x14ac:dyDescent="0.2">
      <c r="A105" s="88">
        <v>95</v>
      </c>
      <c r="B105" s="46"/>
      <c r="C105" s="46"/>
      <c r="D105" s="25" t="str">
        <f>IFERROR(VLOOKUP(VALUE($A105),[1]Pčelice!$A$5:$BA$103,COLUMN(BA:BA),FALSE),"")</f>
        <v/>
      </c>
      <c r="E105" s="63" t="str">
        <f>IFERROR(VLOOKUP(VALUE($A105),[1]Pčelice!$A$5:$BA$103,COLUMN(AA:AA),FALSE),"")</f>
        <v/>
      </c>
      <c r="F105" s="67" t="str">
        <f>IF(LEN(INDEX(B$10:C$109,96,1))&lt;2,IF(LEN(INDEX(B$10:C$109,96,2))&lt;2,"",$B$8),$B$8)</f>
        <v/>
      </c>
      <c r="G105" s="89" t="str">
        <f t="shared" si="4"/>
        <v/>
      </c>
      <c r="H105" s="16" t="str">
        <f t="shared" si="5"/>
        <v/>
      </c>
      <c r="I105" s="90" t="str">
        <f>IFERROR(VLOOKUP($H105,'[2]Klokan-Prijave'!$A$2:$C$1000,2,FALSE),"")</f>
        <v/>
      </c>
      <c r="J105" s="90" t="str">
        <f>IFERROR(VLOOKUP($H105,'[2]Klokan-Prijave'!$A$2:$C$1000,3,FALSE),"")</f>
        <v/>
      </c>
      <c r="K105" s="39" t="str">
        <f t="shared" si="6"/>
        <v/>
      </c>
      <c r="L105" s="18" t="str">
        <f t="shared" si="7"/>
        <v/>
      </c>
    </row>
    <row r="106" spans="1:12" ht="14.45" customHeight="1" x14ac:dyDescent="0.2">
      <c r="A106" s="88">
        <v>96</v>
      </c>
      <c r="B106" s="46"/>
      <c r="C106" s="46"/>
      <c r="D106" s="25" t="str">
        <f>IFERROR(VLOOKUP(VALUE($A106),[1]Pčelice!$A$5:$BA$103,COLUMN(BA:BA),FALSE),"")</f>
        <v/>
      </c>
      <c r="E106" s="63" t="str">
        <f>IFERROR(VLOOKUP(VALUE($A106),[1]Pčelice!$A$5:$BA$103,COLUMN(AA:AA),FALSE),"")</f>
        <v/>
      </c>
      <c r="F106" s="67" t="str">
        <f>IF(LEN(INDEX(B$10:C$109,97,1))&lt;2,IF(LEN(INDEX(B$10:C$109,97,2))&lt;2,"",$B$8),$B$8)</f>
        <v/>
      </c>
      <c r="G106" s="89" t="str">
        <f t="shared" si="4"/>
        <v/>
      </c>
      <c r="H106" s="16" t="str">
        <f t="shared" si="5"/>
        <v/>
      </c>
      <c r="I106" s="90" t="str">
        <f>IFERROR(VLOOKUP($H106,'[2]Klokan-Prijave'!$A$2:$C$1000,2,FALSE),"")</f>
        <v/>
      </c>
      <c r="J106" s="90" t="str">
        <f>IFERROR(VLOOKUP($H106,'[2]Klokan-Prijave'!$A$2:$C$1000,3,FALSE),"")</f>
        <v/>
      </c>
      <c r="K106" s="39" t="str">
        <f t="shared" si="6"/>
        <v/>
      </c>
      <c r="L106" s="18" t="str">
        <f t="shared" si="7"/>
        <v/>
      </c>
    </row>
    <row r="107" spans="1:12" ht="14.45" customHeight="1" x14ac:dyDescent="0.2">
      <c r="A107" s="88">
        <v>97</v>
      </c>
      <c r="B107" s="46"/>
      <c r="C107" s="46"/>
      <c r="D107" s="25" t="str">
        <f>IFERROR(VLOOKUP(VALUE($A107),[1]Pčelice!$A$5:$BA$103,COLUMN(BA:BA),FALSE),"")</f>
        <v/>
      </c>
      <c r="E107" s="63" t="str">
        <f>IFERROR(VLOOKUP(VALUE($A107),[1]Pčelice!$A$5:$BA$103,COLUMN(AA:AA),FALSE),"")</f>
        <v/>
      </c>
      <c r="F107" s="67" t="str">
        <f>IF(LEN(INDEX(B$10:C$109,98,1))&lt;2,IF(LEN(INDEX(B$10:C$109,98,2))&lt;2,"",$B$8),$B$8)</f>
        <v/>
      </c>
      <c r="G107" s="89" t="str">
        <f t="shared" si="4"/>
        <v/>
      </c>
      <c r="H107" s="16" t="str">
        <f t="shared" si="5"/>
        <v/>
      </c>
      <c r="I107" s="90" t="str">
        <f>IFERROR(VLOOKUP($H107,'[2]Klokan-Prijave'!$A$2:$C$1000,2,FALSE),"")</f>
        <v/>
      </c>
      <c r="J107" s="90" t="str">
        <f>IFERROR(VLOOKUP($H107,'[2]Klokan-Prijave'!$A$2:$C$1000,3,FALSE),"")</f>
        <v/>
      </c>
      <c r="K107" s="39" t="str">
        <f t="shared" si="6"/>
        <v/>
      </c>
      <c r="L107" s="18" t="str">
        <f t="shared" si="7"/>
        <v/>
      </c>
    </row>
    <row r="108" spans="1:12" ht="14.45" customHeight="1" x14ac:dyDescent="0.2">
      <c r="A108" s="88">
        <v>98</v>
      </c>
      <c r="B108" s="46"/>
      <c r="C108" s="46"/>
      <c r="D108" s="25" t="str">
        <f>IFERROR(VLOOKUP(VALUE($A108),[1]Pčelice!$A$5:$BA$103,COLUMN(BA:BA),FALSE),"")</f>
        <v/>
      </c>
      <c r="E108" s="63" t="str">
        <f>IFERROR(VLOOKUP(VALUE($A108),[1]Pčelice!$A$5:$BA$103,COLUMN(AA:AA),FALSE),"")</f>
        <v/>
      </c>
      <c r="F108" s="67" t="str">
        <f>IF(LEN(INDEX(B$10:C$109,99,1))&lt;2,IF(LEN(INDEX(B$10:C$109,99,2))&lt;2,"",$B$8),$B$8)</f>
        <v/>
      </c>
      <c r="G108" s="89" t="str">
        <f t="shared" si="4"/>
        <v/>
      </c>
      <c r="H108" s="16" t="str">
        <f t="shared" si="5"/>
        <v/>
      </c>
      <c r="I108" s="90" t="str">
        <f>IFERROR(VLOOKUP($H108,'[2]Klokan-Prijave'!$A$2:$C$1000,2,FALSE),"")</f>
        <v/>
      </c>
      <c r="J108" s="90" t="str">
        <f>IFERROR(VLOOKUP($H108,'[2]Klokan-Prijave'!$A$2:$C$1000,3,FALSE),"")</f>
        <v/>
      </c>
      <c r="K108" s="39" t="str">
        <f t="shared" si="6"/>
        <v/>
      </c>
      <c r="L108" s="18" t="str">
        <f t="shared" si="7"/>
        <v/>
      </c>
    </row>
    <row r="109" spans="1:12" ht="14.45" customHeight="1" x14ac:dyDescent="0.2">
      <c r="A109" s="88">
        <v>99</v>
      </c>
      <c r="B109" s="46"/>
      <c r="C109" s="46"/>
      <c r="D109" s="25" t="str">
        <f>IFERROR(VLOOKUP(VALUE($A109),[1]Pčelice!$A$5:$BA$103,COLUMN(BA:BA),FALSE),"")</f>
        <v/>
      </c>
      <c r="E109" s="63" t="str">
        <f>IFERROR(VLOOKUP(VALUE($A109),[1]Pčelice!$A$5:$BA$103,COLUMN(AA:AA),FALSE),"")</f>
        <v/>
      </c>
      <c r="F109" s="67" t="str">
        <f>IF(LEN(INDEX(B$10:C$109,100,1))&lt;2,IF(LEN(INDEX(B$10:C$109,100,2))&lt;2,"",$B$8),$B$8)</f>
        <v/>
      </c>
      <c r="G109" s="89" t="str">
        <f t="shared" si="4"/>
        <v/>
      </c>
      <c r="H109" s="16" t="str">
        <f t="shared" si="5"/>
        <v/>
      </c>
      <c r="I109" s="90" t="str">
        <f>IFERROR(VLOOKUP($H109,'[2]Klokan-Prijave'!$A$2:$C$1000,2,FALSE),"")</f>
        <v/>
      </c>
      <c r="J109" s="90" t="str">
        <f>IFERROR(VLOOKUP($H109,'[2]Klokan-Prijave'!$A$2:$C$1000,3,FALSE),"")</f>
        <v/>
      </c>
      <c r="K109" s="39" t="str">
        <f t="shared" si="6"/>
        <v/>
      </c>
      <c r="L109" s="18" t="str">
        <f t="shared" si="7"/>
        <v/>
      </c>
    </row>
    <row r="110" spans="1:12" s="34" customFormat="1" x14ac:dyDescent="0.2">
      <c r="A110" s="33"/>
      <c r="D110" s="35"/>
      <c r="E110" s="36"/>
      <c r="F110" s="70"/>
      <c r="G110" s="70"/>
      <c r="H110" s="36"/>
      <c r="I110" s="75"/>
      <c r="J110" s="75"/>
      <c r="K110" s="42"/>
      <c r="L110" s="36"/>
    </row>
  </sheetData>
  <sheetProtection password="E65F" sheet="1" objects="1" scenarios="1" selectLockedCells="1"/>
  <sortState ref="A10:L109">
    <sortCondition descending="1" ref="K11"/>
  </sortState>
  <mergeCells count="6">
    <mergeCell ref="C6:C8"/>
    <mergeCell ref="B5:C5"/>
    <mergeCell ref="B4:C4"/>
    <mergeCell ref="A1:C1"/>
    <mergeCell ref="A2:C2"/>
    <mergeCell ref="A3:C3"/>
  </mergeCells>
  <phoneticPr fontId="0" type="noConversion"/>
  <dataValidations count="1">
    <dataValidation type="custom" allowBlank="1" showErrorMessage="1" error="Popunite velikim tiskanim slovima!" sqref="B11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horizontalDpi="4294967293" r:id="rId1"/>
  <headerFooter>
    <oddFooter>&amp;L&amp;8Pčelice&amp;R&amp;8Stranica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9"/>
  <sheetViews>
    <sheetView workbookViewId="0">
      <selection activeCell="B11" sqref="B11"/>
    </sheetView>
  </sheetViews>
  <sheetFormatPr defaultColWidth="9.140625" defaultRowHeight="12.75" x14ac:dyDescent="0.2"/>
  <cols>
    <col min="1" max="1" width="18.85546875" style="3" customWidth="1"/>
    <col min="2" max="3" width="29.7109375" style="2" customWidth="1"/>
    <col min="4" max="4" width="6.42578125" style="26" hidden="1" customWidth="1"/>
    <col min="5" max="5" width="4.28515625" style="15" hidden="1" customWidth="1"/>
    <col min="6" max="6" width="9.28515625" style="65" hidden="1" customWidth="1"/>
    <col min="7" max="7" width="10.7109375" style="65" hidden="1" customWidth="1"/>
    <col min="8" max="8" width="12.42578125" style="15" hidden="1" customWidth="1"/>
    <col min="9" max="9" width="5.7109375" style="3" hidden="1" customWidth="1"/>
    <col min="10" max="10" width="6.5703125" style="3" hidden="1" customWidth="1"/>
    <col min="11" max="11" width="8.42578125" style="37" hidden="1" customWidth="1"/>
    <col min="12" max="12" width="10.140625" style="15" hidden="1" customWidth="1"/>
    <col min="13" max="14" width="9.140625" style="2" customWidth="1"/>
    <col min="15" max="16384" width="9.140625" style="2"/>
  </cols>
  <sheetData>
    <row r="1" spans="1:12" ht="21" customHeight="1" x14ac:dyDescent="0.3">
      <c r="A1" s="98" t="str">
        <f>'Unos osnovnih podataka i upute'!A1:I1</f>
        <v>Matematičko natjecanje "Klokan bez granica" 2025.</v>
      </c>
      <c r="B1" s="98"/>
      <c r="C1" s="98"/>
      <c r="H1" s="76"/>
      <c r="I1" s="72"/>
    </row>
    <row r="2" spans="1:12" ht="15.95" customHeight="1" x14ac:dyDescent="0.3">
      <c r="A2" s="116" t="s">
        <v>34</v>
      </c>
      <c r="B2" s="116"/>
      <c r="C2" s="116"/>
      <c r="H2" s="76"/>
    </row>
    <row r="3" spans="1:12" ht="8.1" customHeight="1" x14ac:dyDescent="0.2">
      <c r="A3" s="113"/>
      <c r="B3" s="113"/>
      <c r="C3" s="113"/>
    </row>
    <row r="4" spans="1:12" ht="14.1" customHeight="1" x14ac:dyDescent="0.2">
      <c r="A4" s="8" t="str">
        <f>'Unos osnovnih podataka i upute'!A5</f>
        <v>Naziv škole:</v>
      </c>
      <c r="B4" s="132">
        <f>'Unos osnovnih podataka i upute'!B5:B5</f>
        <v>0</v>
      </c>
      <c r="C4" s="130"/>
      <c r="H4" s="77"/>
    </row>
    <row r="5" spans="1:12" ht="14.1" customHeight="1" thickBot="1" x14ac:dyDescent="0.25">
      <c r="A5" s="86" t="str">
        <f>'Unos osnovnih podataka i upute'!A6</f>
        <v>Naziv mjesta:</v>
      </c>
      <c r="B5" s="133">
        <f>'Unos osnovnih podataka i upute'!B6:B6</f>
        <v>0</v>
      </c>
      <c r="C5" s="134"/>
      <c r="H5" s="77"/>
    </row>
    <row r="6" spans="1:12" ht="14.1" customHeight="1" x14ac:dyDescent="0.2">
      <c r="A6" s="7" t="str">
        <f>'Unos osnovnih podataka i upute'!A7</f>
        <v>Oznaka škole:</v>
      </c>
      <c r="B6" s="92">
        <f>'Unos osnovnih podataka i upute'!B7:B7</f>
        <v>0</v>
      </c>
      <c r="C6" s="124" t="s">
        <v>22</v>
      </c>
    </row>
    <row r="7" spans="1:12" ht="6" customHeight="1" x14ac:dyDescent="0.2">
      <c r="A7" s="11"/>
      <c r="B7" s="5"/>
      <c r="C7" s="131"/>
    </row>
    <row r="8" spans="1:12" ht="14.1" customHeight="1" thickBot="1" x14ac:dyDescent="0.25">
      <c r="A8" s="10" t="s">
        <v>16</v>
      </c>
      <c r="B8" s="9" t="s">
        <v>3</v>
      </c>
      <c r="C8" s="126"/>
    </row>
    <row r="9" spans="1:12" ht="6" customHeight="1" x14ac:dyDescent="0.2">
      <c r="A9" s="6"/>
      <c r="B9" s="5"/>
      <c r="C9" s="5"/>
    </row>
    <row r="10" spans="1:12" ht="20.100000000000001" customHeight="1" x14ac:dyDescent="0.2">
      <c r="A10" s="28" t="s">
        <v>0</v>
      </c>
      <c r="B10" s="29" t="s">
        <v>2</v>
      </c>
      <c r="C10" s="29" t="s">
        <v>1</v>
      </c>
      <c r="D10" s="59" t="s">
        <v>13</v>
      </c>
      <c r="E10" s="60" t="s">
        <v>15</v>
      </c>
      <c r="F10" s="66" t="s">
        <v>14</v>
      </c>
      <c r="G10" s="71" t="s">
        <v>18</v>
      </c>
      <c r="H10" s="62" t="s">
        <v>17</v>
      </c>
      <c r="I10" s="66" t="s">
        <v>11</v>
      </c>
      <c r="J10" s="66" t="s">
        <v>12</v>
      </c>
      <c r="K10" s="61" t="s">
        <v>19</v>
      </c>
      <c r="L10" s="62" t="s">
        <v>20</v>
      </c>
    </row>
    <row r="11" spans="1:12" ht="14.45" customHeight="1" x14ac:dyDescent="0.2">
      <c r="A11" s="88">
        <v>1</v>
      </c>
      <c r="B11" s="55"/>
      <c r="C11" s="56"/>
      <c r="D11" s="64" t="str">
        <f>IFERROR(VLOOKUP(VALUE($A11),[1]Leptirići!$A$5:$BA$103,COLUMN(BA:BA),FALSE),"")</f>
        <v/>
      </c>
      <c r="E11" s="16" t="str">
        <f>IFERROR(VLOOKUP(VALUE($A11),[1]Leptirići!$A$5:$BA$103,COLUMN(AA:AA),FALSE),"")</f>
        <v/>
      </c>
      <c r="F11" s="67" t="str">
        <f>IF(LEN(INDEX(B$10:C$109,2,1))&lt;2,IF(LEN(INDEX(B$10:C$109,2,2))&lt;2,"",$B$8),$B$8)</f>
        <v/>
      </c>
      <c r="G11" s="67" t="str">
        <f>IF($F11="",IF($D11="","","OŠ"),"OŠ")</f>
        <v/>
      </c>
      <c r="H11" s="16" t="str">
        <f>IF($G11="","",$B$6)</f>
        <v/>
      </c>
      <c r="I11" s="90" t="str">
        <f>IFERROR(VLOOKUP($H11,'[2]Klokan-Prijave'!$A$2:$C$1000,2,FALSE),"")</f>
        <v/>
      </c>
      <c r="J11" s="90" t="str">
        <f>IFERROR(VLOOKUP($H11,'[2]Klokan-Prijave'!$A$2:$C$1000,3,FALSE),"")</f>
        <v/>
      </c>
      <c r="K11" s="17" t="str">
        <f t="shared" ref="K11:K42" si="0">IF(D11="","",D11/60)</f>
        <v/>
      </c>
      <c r="L11" s="16" t="str">
        <f t="shared" ref="L11:L42" si="1">IF(D11="","",SUMPRODUCT((D11&lt;D$11:D$109)/COUNTIF(D$11:D$109,D$11:D$109)))</f>
        <v/>
      </c>
    </row>
    <row r="12" spans="1:12" ht="14.45" customHeight="1" x14ac:dyDescent="0.2">
      <c r="A12" s="88">
        <v>2</v>
      </c>
      <c r="B12" s="56"/>
      <c r="C12" s="56"/>
      <c r="D12" s="64" t="str">
        <f>IFERROR(VLOOKUP(VALUE($A12),[1]Leptirići!$A$5:$BA$103,COLUMN(BA:BA),FALSE),"")</f>
        <v/>
      </c>
      <c r="E12" s="16" t="str">
        <f>IFERROR(VLOOKUP(VALUE($A12),[1]Leptirići!$A$5:$BA$103,COLUMN(AA:AA),FALSE),"")</f>
        <v/>
      </c>
      <c r="F12" s="69" t="str">
        <f>IF(LEN(INDEX(B$10:C$109,3,1))&lt;2,IF(LEN(INDEX(B$10:C$109,3,2))&lt;2,"",$B$8),$B$8)</f>
        <v/>
      </c>
      <c r="G12" s="67" t="str">
        <f t="shared" ref="G12:G75" si="2">IF($F12="",IF($D12="","","OŠ"),"OŠ")</f>
        <v/>
      </c>
      <c r="H12" s="16" t="str">
        <f t="shared" ref="H12:H75" si="3">IF($G12="","",$B$6)</f>
        <v/>
      </c>
      <c r="I12" s="90" t="str">
        <f>IFERROR(VLOOKUP($H12,'[2]Klokan-Prijave'!$A$2:$C$1000,2,FALSE),"")</f>
        <v/>
      </c>
      <c r="J12" s="90" t="str">
        <f>IFERROR(VLOOKUP($H12,'[2]Klokan-Prijave'!$A$2:$C$1000,3,FALSE),"")</f>
        <v/>
      </c>
      <c r="K12" s="39" t="str">
        <f t="shared" si="0"/>
        <v/>
      </c>
      <c r="L12" s="18" t="str">
        <f t="shared" si="1"/>
        <v/>
      </c>
    </row>
    <row r="13" spans="1:12" ht="14.45" customHeight="1" x14ac:dyDescent="0.2">
      <c r="A13" s="88">
        <v>3</v>
      </c>
      <c r="B13" s="56"/>
      <c r="C13" s="56"/>
      <c r="D13" s="64" t="str">
        <f>IFERROR(VLOOKUP(VALUE($A13),[1]Leptirići!$A$5:$BA$103,COLUMN(BA:BA),FALSE),"")</f>
        <v/>
      </c>
      <c r="E13" s="16" t="str">
        <f>IFERROR(VLOOKUP(VALUE($A13),[1]Leptirići!$A$5:$BA$103,COLUMN(AA:AA),FALSE),"")</f>
        <v/>
      </c>
      <c r="F13" s="69" t="str">
        <f>IF(LEN(INDEX(B$10:C$109,4,1))&lt;2,IF(LEN(INDEX(B$10:C$109,4,2))&lt;2,"",$B$8),$B$8)</f>
        <v/>
      </c>
      <c r="G13" s="67" t="str">
        <f t="shared" si="2"/>
        <v/>
      </c>
      <c r="H13" s="16" t="str">
        <f t="shared" si="3"/>
        <v/>
      </c>
      <c r="I13" s="90" t="str">
        <f>IFERROR(VLOOKUP($H13,'[2]Klokan-Prijave'!$A$2:$C$1000,2,FALSE),"")</f>
        <v/>
      </c>
      <c r="J13" s="90" t="str">
        <f>IFERROR(VLOOKUP($H13,'[2]Klokan-Prijave'!$A$2:$C$1000,3,FALSE),"")</f>
        <v/>
      </c>
      <c r="K13" s="39" t="str">
        <f t="shared" si="0"/>
        <v/>
      </c>
      <c r="L13" s="18" t="str">
        <f t="shared" si="1"/>
        <v/>
      </c>
    </row>
    <row r="14" spans="1:12" ht="14.45" customHeight="1" x14ac:dyDescent="0.2">
      <c r="A14" s="88">
        <v>4</v>
      </c>
      <c r="B14" s="56"/>
      <c r="C14" s="56"/>
      <c r="D14" s="64" t="str">
        <f>IFERROR(VLOOKUP(VALUE($A14),[1]Leptirići!$A$5:$BA$103,COLUMN(BA:BA),FALSE),"")</f>
        <v/>
      </c>
      <c r="E14" s="16" t="str">
        <f>IFERROR(VLOOKUP(VALUE($A14),[1]Leptirići!$A$5:$BA$103,COLUMN(AA:AA),FALSE),"")</f>
        <v/>
      </c>
      <c r="F14" s="69" t="str">
        <f>IF(LEN(INDEX(B$10:C$109,5,1))&lt;2,IF(LEN(INDEX(B$10:C$109,5,2))&lt;2,"",$B$8),$B$8)</f>
        <v/>
      </c>
      <c r="G14" s="67" t="str">
        <f t="shared" si="2"/>
        <v/>
      </c>
      <c r="H14" s="16" t="str">
        <f t="shared" si="3"/>
        <v/>
      </c>
      <c r="I14" s="90" t="str">
        <f>IFERROR(VLOOKUP($H14,'[2]Klokan-Prijave'!$A$2:$C$1000,2,FALSE),"")</f>
        <v/>
      </c>
      <c r="J14" s="90" t="str">
        <f>IFERROR(VLOOKUP($H14,'[2]Klokan-Prijave'!$A$2:$C$1000,3,FALSE),"")</f>
        <v/>
      </c>
      <c r="K14" s="39" t="str">
        <f t="shared" si="0"/>
        <v/>
      </c>
      <c r="L14" s="18" t="str">
        <f t="shared" si="1"/>
        <v/>
      </c>
    </row>
    <row r="15" spans="1:12" ht="14.45" customHeight="1" x14ac:dyDescent="0.2">
      <c r="A15" s="88">
        <v>5</v>
      </c>
      <c r="B15" s="56"/>
      <c r="C15" s="56"/>
      <c r="D15" s="64" t="str">
        <f>IFERROR(VLOOKUP(VALUE($A15),[1]Leptirići!$A$5:$BA$103,COLUMN(BA:BA),FALSE),"")</f>
        <v/>
      </c>
      <c r="E15" s="16" t="str">
        <f>IFERROR(VLOOKUP(VALUE($A15),[1]Leptirići!$A$5:$BA$103,COLUMN(AA:AA),FALSE),"")</f>
        <v/>
      </c>
      <c r="F15" s="69" t="str">
        <f>IF(LEN(INDEX(B$10:C$109,6,1))&lt;2,IF(LEN(INDEX(B$10:C$109,6,2))&lt;2,"",$B$8),$B$8)</f>
        <v/>
      </c>
      <c r="G15" s="67" t="str">
        <f t="shared" si="2"/>
        <v/>
      </c>
      <c r="H15" s="16" t="str">
        <f t="shared" si="3"/>
        <v/>
      </c>
      <c r="I15" s="90" t="str">
        <f>IFERROR(VLOOKUP($H15,'[2]Klokan-Prijave'!$A$2:$C$1000,2,FALSE),"")</f>
        <v/>
      </c>
      <c r="J15" s="90" t="str">
        <f>IFERROR(VLOOKUP($H15,'[2]Klokan-Prijave'!$A$2:$C$1000,3,FALSE),"")</f>
        <v/>
      </c>
      <c r="K15" s="39" t="str">
        <f t="shared" si="0"/>
        <v/>
      </c>
      <c r="L15" s="18" t="str">
        <f t="shared" si="1"/>
        <v/>
      </c>
    </row>
    <row r="16" spans="1:12" ht="14.45" customHeight="1" x14ac:dyDescent="0.2">
      <c r="A16" s="88">
        <v>6</v>
      </c>
      <c r="B16" s="56"/>
      <c r="C16" s="56"/>
      <c r="D16" s="64" t="str">
        <f>IFERROR(VLOOKUP(VALUE($A16),[1]Leptirići!$A$5:$BA$103,COLUMN(BA:BA),FALSE),"")</f>
        <v/>
      </c>
      <c r="E16" s="16" t="str">
        <f>IFERROR(VLOOKUP(VALUE($A16),[1]Leptirići!$A$5:$BA$103,COLUMN(AA:AA),FALSE),"")</f>
        <v/>
      </c>
      <c r="F16" s="69" t="str">
        <f>IF(LEN(INDEX(B$10:C$109,7,1))&lt;2,IF(LEN(INDEX(B$10:C$109,7,2))&lt;2,"",$B$8),$B$8)</f>
        <v/>
      </c>
      <c r="G16" s="67" t="str">
        <f t="shared" si="2"/>
        <v/>
      </c>
      <c r="H16" s="16" t="str">
        <f t="shared" si="3"/>
        <v/>
      </c>
      <c r="I16" s="90" t="str">
        <f>IFERROR(VLOOKUP($H16,'[2]Klokan-Prijave'!$A$2:$C$1000,2,FALSE),"")</f>
        <v/>
      </c>
      <c r="J16" s="90" t="str">
        <f>IFERROR(VLOOKUP($H16,'[2]Klokan-Prijave'!$A$2:$C$1000,3,FALSE),"")</f>
        <v/>
      </c>
      <c r="K16" s="39" t="str">
        <f t="shared" si="0"/>
        <v/>
      </c>
      <c r="L16" s="18" t="str">
        <f t="shared" si="1"/>
        <v/>
      </c>
    </row>
    <row r="17" spans="1:12" ht="14.45" customHeight="1" x14ac:dyDescent="0.2">
      <c r="A17" s="88">
        <v>7</v>
      </c>
      <c r="B17" s="56"/>
      <c r="C17" s="55"/>
      <c r="D17" s="64" t="str">
        <f>IFERROR(VLOOKUP(VALUE($A17),[1]Leptirići!$A$5:$BA$103,COLUMN(BA:BA),FALSE),"")</f>
        <v/>
      </c>
      <c r="E17" s="16" t="str">
        <f>IFERROR(VLOOKUP(VALUE($A17),[1]Leptirići!$A$5:$BA$103,COLUMN(AA:AA),FALSE),"")</f>
        <v/>
      </c>
      <c r="F17" s="69" t="str">
        <f>IF(LEN(INDEX(B$10:C$109,8,1))&lt;2,IF(LEN(INDEX(B$10:C$109,8,2))&lt;2,"",$B$8),$B$8)</f>
        <v/>
      </c>
      <c r="G17" s="67" t="str">
        <f t="shared" si="2"/>
        <v/>
      </c>
      <c r="H17" s="16" t="str">
        <f t="shared" si="3"/>
        <v/>
      </c>
      <c r="I17" s="90" t="str">
        <f>IFERROR(VLOOKUP($H17,'[2]Klokan-Prijave'!$A$2:$C$1000,2,FALSE),"")</f>
        <v/>
      </c>
      <c r="J17" s="90" t="str">
        <f>IFERROR(VLOOKUP($H17,'[2]Klokan-Prijave'!$A$2:$C$1000,3,FALSE),"")</f>
        <v/>
      </c>
      <c r="K17" s="39" t="str">
        <f t="shared" si="0"/>
        <v/>
      </c>
      <c r="L17" s="18" t="str">
        <f t="shared" si="1"/>
        <v/>
      </c>
    </row>
    <row r="18" spans="1:12" ht="14.45" customHeight="1" x14ac:dyDescent="0.2">
      <c r="A18" s="88">
        <v>8</v>
      </c>
      <c r="B18" s="56"/>
      <c r="C18" s="56"/>
      <c r="D18" s="64" t="str">
        <f>IFERROR(VLOOKUP(VALUE($A18),[1]Leptirići!$A$5:$BA$103,COLUMN(BA:BA),FALSE),"")</f>
        <v/>
      </c>
      <c r="E18" s="16" t="str">
        <f>IFERROR(VLOOKUP(VALUE($A18),[1]Leptirići!$A$5:$BA$103,COLUMN(AA:AA),FALSE),"")</f>
        <v/>
      </c>
      <c r="F18" s="69" t="str">
        <f>IF(LEN(INDEX(B$10:C$109,9,1))&lt;2,IF(LEN(INDEX(B$10:C$109,9,2))&lt;2,"",$B$8),$B$8)</f>
        <v/>
      </c>
      <c r="G18" s="67" t="str">
        <f t="shared" si="2"/>
        <v/>
      </c>
      <c r="H18" s="16" t="str">
        <f t="shared" si="3"/>
        <v/>
      </c>
      <c r="I18" s="90" t="str">
        <f>IFERROR(VLOOKUP($H18,'[2]Klokan-Prijave'!$A$2:$C$1000,2,FALSE),"")</f>
        <v/>
      </c>
      <c r="J18" s="90" t="str">
        <f>IFERROR(VLOOKUP($H18,'[2]Klokan-Prijave'!$A$2:$C$1000,3,FALSE),"")</f>
        <v/>
      </c>
      <c r="K18" s="39" t="str">
        <f t="shared" si="0"/>
        <v/>
      </c>
      <c r="L18" s="18" t="str">
        <f t="shared" si="1"/>
        <v/>
      </c>
    </row>
    <row r="19" spans="1:12" ht="14.45" customHeight="1" x14ac:dyDescent="0.2">
      <c r="A19" s="88">
        <v>9</v>
      </c>
      <c r="B19" s="56"/>
      <c r="C19" s="56"/>
      <c r="D19" s="64" t="str">
        <f>IFERROR(VLOOKUP(VALUE($A19),[1]Leptirići!$A$5:$BA$103,COLUMN(BA:BA),FALSE),"")</f>
        <v/>
      </c>
      <c r="E19" s="16" t="str">
        <f>IFERROR(VLOOKUP(VALUE($A19),[1]Leptirići!$A$5:$BA$103,COLUMN(AA:AA),FALSE),"")</f>
        <v/>
      </c>
      <c r="F19" s="69" t="str">
        <f>IF(LEN(INDEX(B$10:C$109,10,1))&lt;2,IF(LEN(INDEX(B$10:C$109,10,2))&lt;2,"",$B$8),$B$8)</f>
        <v/>
      </c>
      <c r="G19" s="67" t="str">
        <f t="shared" si="2"/>
        <v/>
      </c>
      <c r="H19" s="16" t="str">
        <f t="shared" si="3"/>
        <v/>
      </c>
      <c r="I19" s="90" t="str">
        <f>IFERROR(VLOOKUP($H19,'[2]Klokan-Prijave'!$A$2:$C$1000,2,FALSE),"")</f>
        <v/>
      </c>
      <c r="J19" s="90" t="str">
        <f>IFERROR(VLOOKUP($H19,'[2]Klokan-Prijave'!$A$2:$C$1000,3,FALSE),"")</f>
        <v/>
      </c>
      <c r="K19" s="39" t="str">
        <f t="shared" si="0"/>
        <v/>
      </c>
      <c r="L19" s="18" t="str">
        <f t="shared" si="1"/>
        <v/>
      </c>
    </row>
    <row r="20" spans="1:12" ht="14.45" customHeight="1" x14ac:dyDescent="0.2">
      <c r="A20" s="88">
        <v>10</v>
      </c>
      <c r="B20" s="56"/>
      <c r="C20" s="56"/>
      <c r="D20" s="64" t="str">
        <f>IFERROR(VLOOKUP(VALUE($A20),[1]Leptirići!$A$5:$BA$103,COLUMN(BA:BA),FALSE),"")</f>
        <v/>
      </c>
      <c r="E20" s="16" t="str">
        <f>IFERROR(VLOOKUP(VALUE($A20),[1]Leptirići!$A$5:$BA$103,COLUMN(AA:AA),FALSE),"")</f>
        <v/>
      </c>
      <c r="F20" s="69" t="str">
        <f>IF(LEN(INDEX(B$10:C$109,11,1))&lt;2,IF(LEN(INDEX(B$10:C$109,11,2))&lt;2,"",$B$8),$B$8)</f>
        <v/>
      </c>
      <c r="G20" s="67" t="str">
        <f t="shared" si="2"/>
        <v/>
      </c>
      <c r="H20" s="16" t="str">
        <f t="shared" si="3"/>
        <v/>
      </c>
      <c r="I20" s="90" t="str">
        <f>IFERROR(VLOOKUP($H20,'[2]Klokan-Prijave'!$A$2:$C$1000,2,FALSE),"")</f>
        <v/>
      </c>
      <c r="J20" s="90" t="str">
        <f>IFERROR(VLOOKUP($H20,'[2]Klokan-Prijave'!$A$2:$C$1000,3,FALSE),"")</f>
        <v/>
      </c>
      <c r="K20" s="39" t="str">
        <f t="shared" si="0"/>
        <v/>
      </c>
      <c r="L20" s="18" t="str">
        <f t="shared" si="1"/>
        <v/>
      </c>
    </row>
    <row r="21" spans="1:12" ht="14.45" customHeight="1" x14ac:dyDescent="0.2">
      <c r="A21" s="88">
        <v>11</v>
      </c>
      <c r="B21" s="56"/>
      <c r="C21" s="56"/>
      <c r="D21" s="64" t="str">
        <f>IFERROR(VLOOKUP(VALUE($A21),[1]Leptirići!$A$5:$BA$103,COLUMN(BA:BA),FALSE),"")</f>
        <v/>
      </c>
      <c r="E21" s="16" t="str">
        <f>IFERROR(VLOOKUP(VALUE($A21),[1]Leptirići!$A$5:$BA$103,COLUMN(AA:AA),FALSE),"")</f>
        <v/>
      </c>
      <c r="F21" s="69" t="str">
        <f>IF(LEN(INDEX(B$10:C$109,12,1))&lt;2,IF(LEN(INDEX(B$10:C$109,12,2))&lt;2,"",$B$8),$B$8)</f>
        <v/>
      </c>
      <c r="G21" s="67" t="str">
        <f t="shared" si="2"/>
        <v/>
      </c>
      <c r="H21" s="16" t="str">
        <f t="shared" si="3"/>
        <v/>
      </c>
      <c r="I21" s="90" t="str">
        <f>IFERROR(VLOOKUP($H21,'[2]Klokan-Prijave'!$A$2:$C$1000,2,FALSE),"")</f>
        <v/>
      </c>
      <c r="J21" s="90" t="str">
        <f>IFERROR(VLOOKUP($H21,'[2]Klokan-Prijave'!$A$2:$C$1000,3,FALSE),"")</f>
        <v/>
      </c>
      <c r="K21" s="39" t="str">
        <f t="shared" si="0"/>
        <v/>
      </c>
      <c r="L21" s="18" t="str">
        <f t="shared" si="1"/>
        <v/>
      </c>
    </row>
    <row r="22" spans="1:12" ht="14.45" customHeight="1" x14ac:dyDescent="0.2">
      <c r="A22" s="88">
        <v>12</v>
      </c>
      <c r="B22" s="56"/>
      <c r="C22" s="56"/>
      <c r="D22" s="64" t="str">
        <f>IFERROR(VLOOKUP(VALUE($A22),[1]Leptirići!$A$5:$BA$103,COLUMN(BA:BA),FALSE),"")</f>
        <v/>
      </c>
      <c r="E22" s="16" t="str">
        <f>IFERROR(VLOOKUP(VALUE($A22),[1]Leptirići!$A$5:$BA$103,COLUMN(AA:AA),FALSE),"")</f>
        <v/>
      </c>
      <c r="F22" s="69" t="str">
        <f>IF(LEN(INDEX(B$10:C$109,13,1))&lt;2,IF(LEN(INDEX(B$10:C$109,13,2))&lt;2,"",$B$8),$B$8)</f>
        <v/>
      </c>
      <c r="G22" s="67" t="str">
        <f t="shared" si="2"/>
        <v/>
      </c>
      <c r="H22" s="16" t="str">
        <f t="shared" si="3"/>
        <v/>
      </c>
      <c r="I22" s="90" t="str">
        <f>IFERROR(VLOOKUP($H22,'[2]Klokan-Prijave'!$A$2:$C$1000,2,FALSE),"")</f>
        <v/>
      </c>
      <c r="J22" s="90" t="str">
        <f>IFERROR(VLOOKUP($H22,'[2]Klokan-Prijave'!$A$2:$C$1000,3,FALSE),"")</f>
        <v/>
      </c>
      <c r="K22" s="39" t="str">
        <f t="shared" si="0"/>
        <v/>
      </c>
      <c r="L22" s="18" t="str">
        <f t="shared" si="1"/>
        <v/>
      </c>
    </row>
    <row r="23" spans="1:12" ht="14.45" customHeight="1" x14ac:dyDescent="0.2">
      <c r="A23" s="88">
        <v>13</v>
      </c>
      <c r="B23" s="56"/>
      <c r="C23" s="56"/>
      <c r="D23" s="64" t="str">
        <f>IFERROR(VLOOKUP(VALUE($A23),[1]Leptirići!$A$5:$BA$103,COLUMN(BA:BA),FALSE),"")</f>
        <v/>
      </c>
      <c r="E23" s="16" t="str">
        <f>IFERROR(VLOOKUP(VALUE($A23),[1]Leptirići!$A$5:$BA$103,COLUMN(AA:AA),FALSE),"")</f>
        <v/>
      </c>
      <c r="F23" s="69" t="str">
        <f>IF(LEN(INDEX(B$10:C$109,14,1))&lt;2,IF(LEN(INDEX(B$10:C$109,14,2))&lt;2,"",$B$8),$B$8)</f>
        <v/>
      </c>
      <c r="G23" s="67" t="str">
        <f t="shared" si="2"/>
        <v/>
      </c>
      <c r="H23" s="16" t="str">
        <f t="shared" si="3"/>
        <v/>
      </c>
      <c r="I23" s="90" t="str">
        <f>IFERROR(VLOOKUP($H23,'[2]Klokan-Prijave'!$A$2:$C$1000,2,FALSE),"")</f>
        <v/>
      </c>
      <c r="J23" s="90" t="str">
        <f>IFERROR(VLOOKUP($H23,'[2]Klokan-Prijave'!$A$2:$C$1000,3,FALSE),"")</f>
        <v/>
      </c>
      <c r="K23" s="39" t="str">
        <f t="shared" si="0"/>
        <v/>
      </c>
      <c r="L23" s="18" t="str">
        <f t="shared" si="1"/>
        <v/>
      </c>
    </row>
    <row r="24" spans="1:12" ht="14.45" customHeight="1" x14ac:dyDescent="0.2">
      <c r="A24" s="88">
        <v>14</v>
      </c>
      <c r="B24" s="56"/>
      <c r="C24" s="56"/>
      <c r="D24" s="64" t="str">
        <f>IFERROR(VLOOKUP(VALUE($A24),[1]Leptirići!$A$5:$BA$103,COLUMN(BA:BA),FALSE),"")</f>
        <v/>
      </c>
      <c r="E24" s="16" t="str">
        <f>IFERROR(VLOOKUP(VALUE($A24),[1]Leptirići!$A$5:$BA$103,COLUMN(AA:AA),FALSE),"")</f>
        <v/>
      </c>
      <c r="F24" s="69" t="str">
        <f>IF(LEN(INDEX(B$10:C$109,15,1))&lt;2,IF(LEN(INDEX(B$10:C$109,15,2))&lt;2,"",$B$8),$B$8)</f>
        <v/>
      </c>
      <c r="G24" s="67" t="str">
        <f t="shared" si="2"/>
        <v/>
      </c>
      <c r="H24" s="16" t="str">
        <f t="shared" si="3"/>
        <v/>
      </c>
      <c r="I24" s="90" t="str">
        <f>IFERROR(VLOOKUP($H24,'[2]Klokan-Prijave'!$A$2:$C$1000,2,FALSE),"")</f>
        <v/>
      </c>
      <c r="J24" s="90" t="str">
        <f>IFERROR(VLOOKUP($H24,'[2]Klokan-Prijave'!$A$2:$C$1000,3,FALSE),"")</f>
        <v/>
      </c>
      <c r="K24" s="39" t="str">
        <f t="shared" si="0"/>
        <v/>
      </c>
      <c r="L24" s="18" t="str">
        <f t="shared" si="1"/>
        <v/>
      </c>
    </row>
    <row r="25" spans="1:12" ht="14.45" customHeight="1" x14ac:dyDescent="0.2">
      <c r="A25" s="88">
        <v>15</v>
      </c>
      <c r="B25" s="56"/>
      <c r="C25" s="56"/>
      <c r="D25" s="64" t="str">
        <f>IFERROR(VLOOKUP(VALUE($A25),[1]Leptirići!$A$5:$BA$103,COLUMN(BA:BA),FALSE),"")</f>
        <v/>
      </c>
      <c r="E25" s="16" t="str">
        <f>IFERROR(VLOOKUP(VALUE($A25),[1]Leptirići!$A$5:$BA$103,COLUMN(AA:AA),FALSE),"")</f>
        <v/>
      </c>
      <c r="F25" s="69" t="str">
        <f>IF(LEN(INDEX(B$10:C$109,16,1))&lt;2,IF(LEN(INDEX(B$10:C$109,16,2))&lt;2,"",$B$8),$B$8)</f>
        <v/>
      </c>
      <c r="G25" s="67" t="str">
        <f t="shared" si="2"/>
        <v/>
      </c>
      <c r="H25" s="16" t="str">
        <f t="shared" si="3"/>
        <v/>
      </c>
      <c r="I25" s="90" t="str">
        <f>IFERROR(VLOOKUP($H25,'[2]Klokan-Prijave'!$A$2:$C$1000,2,FALSE),"")</f>
        <v/>
      </c>
      <c r="J25" s="90" t="str">
        <f>IFERROR(VLOOKUP($H25,'[2]Klokan-Prijave'!$A$2:$C$1000,3,FALSE),"")</f>
        <v/>
      </c>
      <c r="K25" s="39" t="str">
        <f t="shared" si="0"/>
        <v/>
      </c>
      <c r="L25" s="18" t="str">
        <f t="shared" si="1"/>
        <v/>
      </c>
    </row>
    <row r="26" spans="1:12" ht="14.45" customHeight="1" x14ac:dyDescent="0.2">
      <c r="A26" s="88">
        <v>16</v>
      </c>
      <c r="B26" s="56"/>
      <c r="C26" s="56"/>
      <c r="D26" s="64" t="str">
        <f>IFERROR(VLOOKUP(VALUE($A26),[1]Leptirići!$A$5:$BA$103,COLUMN(BA:BA),FALSE),"")</f>
        <v/>
      </c>
      <c r="E26" s="16" t="str">
        <f>IFERROR(VLOOKUP(VALUE($A26),[1]Leptirići!$A$5:$BA$103,COLUMN(AA:AA),FALSE),"")</f>
        <v/>
      </c>
      <c r="F26" s="69" t="str">
        <f>IF(LEN(INDEX(B$10:C$109,17,1))&lt;2,IF(LEN(INDEX(B$10:C$109,17,2))&lt;2,"",$B$8),$B$8)</f>
        <v/>
      </c>
      <c r="G26" s="67" t="str">
        <f t="shared" si="2"/>
        <v/>
      </c>
      <c r="H26" s="16" t="str">
        <f t="shared" si="3"/>
        <v/>
      </c>
      <c r="I26" s="90" t="str">
        <f>IFERROR(VLOOKUP($H26,'[2]Klokan-Prijave'!$A$2:$C$1000,2,FALSE),"")</f>
        <v/>
      </c>
      <c r="J26" s="90" t="str">
        <f>IFERROR(VLOOKUP($H26,'[2]Klokan-Prijave'!$A$2:$C$1000,3,FALSE),"")</f>
        <v/>
      </c>
      <c r="K26" s="39" t="str">
        <f t="shared" si="0"/>
        <v/>
      </c>
      <c r="L26" s="18" t="str">
        <f t="shared" si="1"/>
        <v/>
      </c>
    </row>
    <row r="27" spans="1:12" ht="14.45" customHeight="1" x14ac:dyDescent="0.2">
      <c r="A27" s="88">
        <v>17</v>
      </c>
      <c r="B27" s="56"/>
      <c r="C27" s="56"/>
      <c r="D27" s="64" t="str">
        <f>IFERROR(VLOOKUP(VALUE($A27),[1]Leptirići!$A$5:$BA$103,COLUMN(BA:BA),FALSE),"")</f>
        <v/>
      </c>
      <c r="E27" s="16" t="str">
        <f>IFERROR(VLOOKUP(VALUE($A27),[1]Leptirići!$A$5:$BA$103,COLUMN(AA:AA),FALSE),"")</f>
        <v/>
      </c>
      <c r="F27" s="69" t="str">
        <f>IF(LEN(INDEX(B$10:C$109,18,1))&lt;2,IF(LEN(INDEX(B$10:C$109,18,2))&lt;2,"",$B$8),$B$8)</f>
        <v/>
      </c>
      <c r="G27" s="67" t="str">
        <f t="shared" si="2"/>
        <v/>
      </c>
      <c r="H27" s="16" t="str">
        <f t="shared" si="3"/>
        <v/>
      </c>
      <c r="I27" s="90" t="str">
        <f>IFERROR(VLOOKUP($H27,'[2]Klokan-Prijave'!$A$2:$C$1000,2,FALSE),"")</f>
        <v/>
      </c>
      <c r="J27" s="90" t="str">
        <f>IFERROR(VLOOKUP($H27,'[2]Klokan-Prijave'!$A$2:$C$1000,3,FALSE),"")</f>
        <v/>
      </c>
      <c r="K27" s="39" t="str">
        <f t="shared" si="0"/>
        <v/>
      </c>
      <c r="L27" s="18" t="str">
        <f t="shared" si="1"/>
        <v/>
      </c>
    </row>
    <row r="28" spans="1:12" ht="14.45" customHeight="1" x14ac:dyDescent="0.2">
      <c r="A28" s="88">
        <v>18</v>
      </c>
      <c r="B28" s="56"/>
      <c r="C28" s="56"/>
      <c r="D28" s="64" t="str">
        <f>IFERROR(VLOOKUP(VALUE($A28),[1]Leptirići!$A$5:$BA$103,COLUMN(BA:BA),FALSE),"")</f>
        <v/>
      </c>
      <c r="E28" s="16" t="str">
        <f>IFERROR(VLOOKUP(VALUE($A28),[1]Leptirići!$A$5:$BA$103,COLUMN(AA:AA),FALSE),"")</f>
        <v/>
      </c>
      <c r="F28" s="69" t="str">
        <f>IF(LEN(INDEX(B$10:C$109,19,1))&lt;2,IF(LEN(INDEX(B$10:C$109,19,2))&lt;2,"",$B$8),$B$8)</f>
        <v/>
      </c>
      <c r="G28" s="67" t="str">
        <f t="shared" si="2"/>
        <v/>
      </c>
      <c r="H28" s="16" t="str">
        <f t="shared" si="3"/>
        <v/>
      </c>
      <c r="I28" s="90" t="str">
        <f>IFERROR(VLOOKUP($H28,'[2]Klokan-Prijave'!$A$2:$C$1000,2,FALSE),"")</f>
        <v/>
      </c>
      <c r="J28" s="90" t="str">
        <f>IFERROR(VLOOKUP($H28,'[2]Klokan-Prijave'!$A$2:$C$1000,3,FALSE),"")</f>
        <v/>
      </c>
      <c r="K28" s="39" t="str">
        <f t="shared" si="0"/>
        <v/>
      </c>
      <c r="L28" s="18" t="str">
        <f t="shared" si="1"/>
        <v/>
      </c>
    </row>
    <row r="29" spans="1:12" ht="14.45" customHeight="1" x14ac:dyDescent="0.2">
      <c r="A29" s="88">
        <v>19</v>
      </c>
      <c r="B29" s="56"/>
      <c r="C29" s="56"/>
      <c r="D29" s="64" t="str">
        <f>IFERROR(VLOOKUP(VALUE($A29),[1]Leptirići!$A$5:$BA$103,COLUMN(BA:BA),FALSE),"")</f>
        <v/>
      </c>
      <c r="E29" s="16" t="str">
        <f>IFERROR(VLOOKUP(VALUE($A29),[1]Leptirići!$A$5:$BA$103,COLUMN(AA:AA),FALSE),"")</f>
        <v/>
      </c>
      <c r="F29" s="69" t="str">
        <f>IF(LEN(INDEX(B$10:C$109,20,1))&lt;2,IF(LEN(INDEX(B$10:C$109,20,2))&lt;2,"",$B$8),$B$8)</f>
        <v/>
      </c>
      <c r="G29" s="67" t="str">
        <f t="shared" si="2"/>
        <v/>
      </c>
      <c r="H29" s="16" t="str">
        <f t="shared" si="3"/>
        <v/>
      </c>
      <c r="I29" s="90" t="str">
        <f>IFERROR(VLOOKUP($H29,'[2]Klokan-Prijave'!$A$2:$C$1000,2,FALSE),"")</f>
        <v/>
      </c>
      <c r="J29" s="90" t="str">
        <f>IFERROR(VLOOKUP($H29,'[2]Klokan-Prijave'!$A$2:$C$1000,3,FALSE),"")</f>
        <v/>
      </c>
      <c r="K29" s="39" t="str">
        <f t="shared" si="0"/>
        <v/>
      </c>
      <c r="L29" s="18" t="str">
        <f t="shared" si="1"/>
        <v/>
      </c>
    </row>
    <row r="30" spans="1:12" ht="14.45" customHeight="1" x14ac:dyDescent="0.2">
      <c r="A30" s="88">
        <v>20</v>
      </c>
      <c r="B30" s="56"/>
      <c r="C30" s="56"/>
      <c r="D30" s="64" t="str">
        <f>IFERROR(VLOOKUP(VALUE($A30),[1]Leptirići!$A$5:$BA$103,COLUMN(BA:BA),FALSE),"")</f>
        <v/>
      </c>
      <c r="E30" s="16" t="str">
        <f>IFERROR(VLOOKUP(VALUE($A30),[1]Leptirići!$A$5:$BA$103,COLUMN(AA:AA),FALSE),"")</f>
        <v/>
      </c>
      <c r="F30" s="69" t="str">
        <f>IF(LEN(INDEX(B$10:C$109,21,1))&lt;2,IF(LEN(INDEX(B$10:C$109,21,2))&lt;2,"",$B$8),$B$8)</f>
        <v/>
      </c>
      <c r="G30" s="67" t="str">
        <f t="shared" si="2"/>
        <v/>
      </c>
      <c r="H30" s="16" t="str">
        <f t="shared" si="3"/>
        <v/>
      </c>
      <c r="I30" s="90" t="str">
        <f>IFERROR(VLOOKUP($H30,'[2]Klokan-Prijave'!$A$2:$C$1000,2,FALSE),"")</f>
        <v/>
      </c>
      <c r="J30" s="90" t="str">
        <f>IFERROR(VLOOKUP($H30,'[2]Klokan-Prijave'!$A$2:$C$1000,3,FALSE),"")</f>
        <v/>
      </c>
      <c r="K30" s="39" t="str">
        <f t="shared" si="0"/>
        <v/>
      </c>
      <c r="L30" s="18" t="str">
        <f t="shared" si="1"/>
        <v/>
      </c>
    </row>
    <row r="31" spans="1:12" ht="14.45" customHeight="1" x14ac:dyDescent="0.2">
      <c r="A31" s="88">
        <v>21</v>
      </c>
      <c r="B31" s="56"/>
      <c r="C31" s="56"/>
      <c r="D31" s="64" t="str">
        <f>IFERROR(VLOOKUP(VALUE($A31),[1]Leptirići!$A$5:$BA$103,COLUMN(BA:BA),FALSE),"")</f>
        <v/>
      </c>
      <c r="E31" s="16" t="str">
        <f>IFERROR(VLOOKUP(VALUE($A31),[1]Leptirići!$A$5:$BA$103,COLUMN(AA:AA),FALSE),"")</f>
        <v/>
      </c>
      <c r="F31" s="69" t="str">
        <f>IF(LEN(INDEX(B$10:C$109,22,1))&lt;2,IF(LEN(INDEX(B$10:C$109,22,2))&lt;2,"",$B$8),$B$8)</f>
        <v/>
      </c>
      <c r="G31" s="67" t="str">
        <f t="shared" si="2"/>
        <v/>
      </c>
      <c r="H31" s="16" t="str">
        <f t="shared" si="3"/>
        <v/>
      </c>
      <c r="I31" s="90" t="str">
        <f>IFERROR(VLOOKUP($H31,'[2]Klokan-Prijave'!$A$2:$C$1000,2,FALSE),"")</f>
        <v/>
      </c>
      <c r="J31" s="90" t="str">
        <f>IFERROR(VLOOKUP($H31,'[2]Klokan-Prijave'!$A$2:$C$1000,3,FALSE),"")</f>
        <v/>
      </c>
      <c r="K31" s="39" t="str">
        <f t="shared" si="0"/>
        <v/>
      </c>
      <c r="L31" s="18" t="str">
        <f t="shared" si="1"/>
        <v/>
      </c>
    </row>
    <row r="32" spans="1:12" ht="14.45" customHeight="1" x14ac:dyDescent="0.2">
      <c r="A32" s="88">
        <v>22</v>
      </c>
      <c r="B32" s="56"/>
      <c r="C32" s="56"/>
      <c r="D32" s="64" t="str">
        <f>IFERROR(VLOOKUP(VALUE($A32),[1]Leptirići!$A$5:$BA$103,COLUMN(BA:BA),FALSE),"")</f>
        <v/>
      </c>
      <c r="E32" s="16" t="str">
        <f>IFERROR(VLOOKUP(VALUE($A32),[1]Leptirići!$A$5:$BA$103,COLUMN(AA:AA),FALSE),"")</f>
        <v/>
      </c>
      <c r="F32" s="69" t="str">
        <f>IF(LEN(INDEX(B$10:C$109,23,1))&lt;2,IF(LEN(INDEX(B$10:C$109,23,2))&lt;2,"",$B$8),$B$8)</f>
        <v/>
      </c>
      <c r="G32" s="67" t="str">
        <f t="shared" si="2"/>
        <v/>
      </c>
      <c r="H32" s="16" t="str">
        <f t="shared" si="3"/>
        <v/>
      </c>
      <c r="I32" s="90" t="str">
        <f>IFERROR(VLOOKUP($H32,'[2]Klokan-Prijave'!$A$2:$C$1000,2,FALSE),"")</f>
        <v/>
      </c>
      <c r="J32" s="90" t="str">
        <f>IFERROR(VLOOKUP($H32,'[2]Klokan-Prijave'!$A$2:$C$1000,3,FALSE),"")</f>
        <v/>
      </c>
      <c r="K32" s="39" t="str">
        <f t="shared" si="0"/>
        <v/>
      </c>
      <c r="L32" s="18" t="str">
        <f t="shared" si="1"/>
        <v/>
      </c>
    </row>
    <row r="33" spans="1:12" ht="14.45" customHeight="1" x14ac:dyDescent="0.2">
      <c r="A33" s="88">
        <v>23</v>
      </c>
      <c r="B33" s="56"/>
      <c r="C33" s="56"/>
      <c r="D33" s="64" t="str">
        <f>IFERROR(VLOOKUP(VALUE($A33),[1]Leptirići!$A$5:$BA$103,COLUMN(BA:BA),FALSE),"")</f>
        <v/>
      </c>
      <c r="E33" s="16" t="str">
        <f>IFERROR(VLOOKUP(VALUE($A33),[1]Leptirići!$A$5:$BA$103,COLUMN(AA:AA),FALSE),"")</f>
        <v/>
      </c>
      <c r="F33" s="69" t="str">
        <f>IF(LEN(INDEX(B$10:C$109,24,1))&lt;2,IF(LEN(INDEX(B$10:C$109,24,2))&lt;2,"",$B$8),$B$8)</f>
        <v/>
      </c>
      <c r="G33" s="67" t="str">
        <f t="shared" si="2"/>
        <v/>
      </c>
      <c r="H33" s="16" t="str">
        <f t="shared" si="3"/>
        <v/>
      </c>
      <c r="I33" s="90" t="str">
        <f>IFERROR(VLOOKUP($H33,'[2]Klokan-Prijave'!$A$2:$C$1000,2,FALSE),"")</f>
        <v/>
      </c>
      <c r="J33" s="90" t="str">
        <f>IFERROR(VLOOKUP($H33,'[2]Klokan-Prijave'!$A$2:$C$1000,3,FALSE),"")</f>
        <v/>
      </c>
      <c r="K33" s="39" t="str">
        <f t="shared" si="0"/>
        <v/>
      </c>
      <c r="L33" s="18" t="str">
        <f t="shared" si="1"/>
        <v/>
      </c>
    </row>
    <row r="34" spans="1:12" ht="14.45" customHeight="1" x14ac:dyDescent="0.2">
      <c r="A34" s="88">
        <v>24</v>
      </c>
      <c r="B34" s="56"/>
      <c r="C34" s="56"/>
      <c r="D34" s="64" t="str">
        <f>IFERROR(VLOOKUP(VALUE($A34),[1]Leptirići!$A$5:$BA$103,COLUMN(BA:BA),FALSE),"")</f>
        <v/>
      </c>
      <c r="E34" s="16" t="str">
        <f>IFERROR(VLOOKUP(VALUE($A34),[1]Leptirići!$A$5:$BA$103,COLUMN(AA:AA),FALSE),"")</f>
        <v/>
      </c>
      <c r="F34" s="69" t="str">
        <f>IF(LEN(INDEX(B$10:C$109,25,1))&lt;2,IF(LEN(INDEX(B$10:C$109,25,2))&lt;2,"",$B$8),$B$8)</f>
        <v/>
      </c>
      <c r="G34" s="67" t="str">
        <f t="shared" si="2"/>
        <v/>
      </c>
      <c r="H34" s="16" t="str">
        <f t="shared" si="3"/>
        <v/>
      </c>
      <c r="I34" s="90" t="str">
        <f>IFERROR(VLOOKUP($H34,'[2]Klokan-Prijave'!$A$2:$C$1000,2,FALSE),"")</f>
        <v/>
      </c>
      <c r="J34" s="90" t="str">
        <f>IFERROR(VLOOKUP($H34,'[2]Klokan-Prijave'!$A$2:$C$1000,3,FALSE),"")</f>
        <v/>
      </c>
      <c r="K34" s="39" t="str">
        <f t="shared" si="0"/>
        <v/>
      </c>
      <c r="L34" s="18" t="str">
        <f t="shared" si="1"/>
        <v/>
      </c>
    </row>
    <row r="35" spans="1:12" ht="14.45" customHeight="1" x14ac:dyDescent="0.2">
      <c r="A35" s="88">
        <v>25</v>
      </c>
      <c r="B35" s="56"/>
      <c r="C35" s="56"/>
      <c r="D35" s="64" t="str">
        <f>IFERROR(VLOOKUP(VALUE($A35),[1]Leptirići!$A$5:$BA$103,COLUMN(BA:BA),FALSE),"")</f>
        <v/>
      </c>
      <c r="E35" s="16" t="str">
        <f>IFERROR(VLOOKUP(VALUE($A35),[1]Leptirići!$A$5:$BA$103,COLUMN(AA:AA),FALSE),"")</f>
        <v/>
      </c>
      <c r="F35" s="69" t="str">
        <f>IF(LEN(INDEX(B$10:C$109,26,1))&lt;2,IF(LEN(INDEX(B$10:C$109,26,2))&lt;2,"",$B$8),$B$8)</f>
        <v/>
      </c>
      <c r="G35" s="67" t="str">
        <f t="shared" si="2"/>
        <v/>
      </c>
      <c r="H35" s="16" t="str">
        <f t="shared" si="3"/>
        <v/>
      </c>
      <c r="I35" s="90" t="str">
        <f>IFERROR(VLOOKUP($H35,'[2]Klokan-Prijave'!$A$2:$C$1000,2,FALSE),"")</f>
        <v/>
      </c>
      <c r="J35" s="90" t="str">
        <f>IFERROR(VLOOKUP($H35,'[2]Klokan-Prijave'!$A$2:$C$1000,3,FALSE),"")</f>
        <v/>
      </c>
      <c r="K35" s="39" t="str">
        <f t="shared" si="0"/>
        <v/>
      </c>
      <c r="L35" s="18" t="str">
        <f t="shared" si="1"/>
        <v/>
      </c>
    </row>
    <row r="36" spans="1:12" ht="14.45" customHeight="1" x14ac:dyDescent="0.2">
      <c r="A36" s="88">
        <v>26</v>
      </c>
      <c r="B36" s="56"/>
      <c r="C36" s="56"/>
      <c r="D36" s="64" t="str">
        <f>IFERROR(VLOOKUP(VALUE($A36),[1]Leptirići!$A$5:$BA$103,COLUMN(BA:BA),FALSE),"")</f>
        <v/>
      </c>
      <c r="E36" s="16" t="str">
        <f>IFERROR(VLOOKUP(VALUE($A36),[1]Leptirići!$A$5:$BA$103,COLUMN(AA:AA),FALSE),"")</f>
        <v/>
      </c>
      <c r="F36" s="69" t="str">
        <f>IF(LEN(INDEX(B$10:C$109,27,1))&lt;2,IF(LEN(INDEX(B$10:C$109,27,2))&lt;2,"",$B$8),$B$8)</f>
        <v/>
      </c>
      <c r="G36" s="67" t="str">
        <f t="shared" si="2"/>
        <v/>
      </c>
      <c r="H36" s="16" t="str">
        <f t="shared" si="3"/>
        <v/>
      </c>
      <c r="I36" s="90" t="str">
        <f>IFERROR(VLOOKUP($H36,'[2]Klokan-Prijave'!$A$2:$C$1000,2,FALSE),"")</f>
        <v/>
      </c>
      <c r="J36" s="90" t="str">
        <f>IFERROR(VLOOKUP($H36,'[2]Klokan-Prijave'!$A$2:$C$1000,3,FALSE),"")</f>
        <v/>
      </c>
      <c r="K36" s="39" t="str">
        <f t="shared" si="0"/>
        <v/>
      </c>
      <c r="L36" s="18" t="str">
        <f t="shared" si="1"/>
        <v/>
      </c>
    </row>
    <row r="37" spans="1:12" ht="14.45" customHeight="1" x14ac:dyDescent="0.2">
      <c r="A37" s="88">
        <v>27</v>
      </c>
      <c r="B37" s="56"/>
      <c r="C37" s="56"/>
      <c r="D37" s="64" t="str">
        <f>IFERROR(VLOOKUP(VALUE($A37),[1]Leptirići!$A$5:$BA$103,COLUMN(BA:BA),FALSE),"")</f>
        <v/>
      </c>
      <c r="E37" s="16" t="str">
        <f>IFERROR(VLOOKUP(VALUE($A37),[1]Leptirići!$A$5:$BA$103,COLUMN(AA:AA),FALSE),"")</f>
        <v/>
      </c>
      <c r="F37" s="69" t="str">
        <f>IF(LEN(INDEX(B$10:C$109,28,1))&lt;2,IF(LEN(INDEX(B$10:C$109,28,2))&lt;2,"",$B$8),$B$8)</f>
        <v/>
      </c>
      <c r="G37" s="67" t="str">
        <f t="shared" si="2"/>
        <v/>
      </c>
      <c r="H37" s="16" t="str">
        <f t="shared" si="3"/>
        <v/>
      </c>
      <c r="I37" s="90" t="str">
        <f>IFERROR(VLOOKUP($H37,'[2]Klokan-Prijave'!$A$2:$C$1000,2,FALSE),"")</f>
        <v/>
      </c>
      <c r="J37" s="90" t="str">
        <f>IFERROR(VLOOKUP($H37,'[2]Klokan-Prijave'!$A$2:$C$1000,3,FALSE),"")</f>
        <v/>
      </c>
      <c r="K37" s="39" t="str">
        <f t="shared" si="0"/>
        <v/>
      </c>
      <c r="L37" s="18" t="str">
        <f t="shared" si="1"/>
        <v/>
      </c>
    </row>
    <row r="38" spans="1:12" ht="14.45" customHeight="1" x14ac:dyDescent="0.2">
      <c r="A38" s="88">
        <v>28</v>
      </c>
      <c r="B38" s="56"/>
      <c r="C38" s="56"/>
      <c r="D38" s="64" t="str">
        <f>IFERROR(VLOOKUP(VALUE($A38),[1]Leptirići!$A$5:$BA$103,COLUMN(BA:BA),FALSE),"")</f>
        <v/>
      </c>
      <c r="E38" s="16" t="str">
        <f>IFERROR(VLOOKUP(VALUE($A38),[1]Leptirići!$A$5:$BA$103,COLUMN(AA:AA),FALSE),"")</f>
        <v/>
      </c>
      <c r="F38" s="69" t="str">
        <f>IF(LEN(INDEX(B$10:C$109,29,1))&lt;2,IF(LEN(INDEX(B$10:C$109,29,2))&lt;2,"",$B$8),$B$8)</f>
        <v/>
      </c>
      <c r="G38" s="67" t="str">
        <f t="shared" si="2"/>
        <v/>
      </c>
      <c r="H38" s="16" t="str">
        <f t="shared" si="3"/>
        <v/>
      </c>
      <c r="I38" s="90" t="str">
        <f>IFERROR(VLOOKUP($H38,'[2]Klokan-Prijave'!$A$2:$C$1000,2,FALSE),"")</f>
        <v/>
      </c>
      <c r="J38" s="90" t="str">
        <f>IFERROR(VLOOKUP($H38,'[2]Klokan-Prijave'!$A$2:$C$1000,3,FALSE),"")</f>
        <v/>
      </c>
      <c r="K38" s="39" t="str">
        <f t="shared" si="0"/>
        <v/>
      </c>
      <c r="L38" s="18" t="str">
        <f t="shared" si="1"/>
        <v/>
      </c>
    </row>
    <row r="39" spans="1:12" ht="14.45" customHeight="1" x14ac:dyDescent="0.2">
      <c r="A39" s="88">
        <v>29</v>
      </c>
      <c r="B39" s="56"/>
      <c r="C39" s="56"/>
      <c r="D39" s="64" t="str">
        <f>IFERROR(VLOOKUP(VALUE($A39),[1]Leptirići!$A$5:$BA$103,COLUMN(BA:BA),FALSE),"")</f>
        <v/>
      </c>
      <c r="E39" s="16" t="str">
        <f>IFERROR(VLOOKUP(VALUE($A39),[1]Leptirići!$A$5:$BA$103,COLUMN(AA:AA),FALSE),"")</f>
        <v/>
      </c>
      <c r="F39" s="69" t="str">
        <f>IF(LEN(INDEX(B$10:C$109,30,1))&lt;2,IF(LEN(INDEX(B$10:C$109,30,2))&lt;2,"",$B$8),$B$8)</f>
        <v/>
      </c>
      <c r="G39" s="67" t="str">
        <f t="shared" si="2"/>
        <v/>
      </c>
      <c r="H39" s="16" t="str">
        <f t="shared" si="3"/>
        <v/>
      </c>
      <c r="I39" s="90" t="str">
        <f>IFERROR(VLOOKUP($H39,'[2]Klokan-Prijave'!$A$2:$C$1000,2,FALSE),"")</f>
        <v/>
      </c>
      <c r="J39" s="90" t="str">
        <f>IFERROR(VLOOKUP($H39,'[2]Klokan-Prijave'!$A$2:$C$1000,3,FALSE),"")</f>
        <v/>
      </c>
      <c r="K39" s="39" t="str">
        <f t="shared" si="0"/>
        <v/>
      </c>
      <c r="L39" s="18" t="str">
        <f t="shared" si="1"/>
        <v/>
      </c>
    </row>
    <row r="40" spans="1:12" ht="14.45" customHeight="1" x14ac:dyDescent="0.2">
      <c r="A40" s="88">
        <v>30</v>
      </c>
      <c r="B40" s="56"/>
      <c r="C40" s="56"/>
      <c r="D40" s="64" t="str">
        <f>IFERROR(VLOOKUP(VALUE($A40),[1]Leptirići!$A$5:$BA$103,COLUMN(BA:BA),FALSE),"")</f>
        <v/>
      </c>
      <c r="E40" s="16" t="str">
        <f>IFERROR(VLOOKUP(VALUE($A40),[1]Leptirići!$A$5:$BA$103,COLUMN(AA:AA),FALSE),"")</f>
        <v/>
      </c>
      <c r="F40" s="69" t="str">
        <f>IF(LEN(INDEX(B$10:C$109,31,1))&lt;2,IF(LEN(INDEX(B$10:C$109,31,2))&lt;2,"",$B$8),$B$8)</f>
        <v/>
      </c>
      <c r="G40" s="67" t="str">
        <f t="shared" si="2"/>
        <v/>
      </c>
      <c r="H40" s="16" t="str">
        <f t="shared" si="3"/>
        <v/>
      </c>
      <c r="I40" s="90" t="str">
        <f>IFERROR(VLOOKUP($H40,'[2]Klokan-Prijave'!$A$2:$C$1000,2,FALSE),"")</f>
        <v/>
      </c>
      <c r="J40" s="90" t="str">
        <f>IFERROR(VLOOKUP($H40,'[2]Klokan-Prijave'!$A$2:$C$1000,3,FALSE),"")</f>
        <v/>
      </c>
      <c r="K40" s="39" t="str">
        <f t="shared" si="0"/>
        <v/>
      </c>
      <c r="L40" s="18" t="str">
        <f t="shared" si="1"/>
        <v/>
      </c>
    </row>
    <row r="41" spans="1:12" ht="14.45" customHeight="1" x14ac:dyDescent="0.2">
      <c r="A41" s="88">
        <v>31</v>
      </c>
      <c r="B41" s="56"/>
      <c r="C41" s="56"/>
      <c r="D41" s="64" t="str">
        <f>IFERROR(VLOOKUP(VALUE($A41),[1]Leptirići!$A$5:$BA$103,COLUMN(BA:BA),FALSE),"")</f>
        <v/>
      </c>
      <c r="E41" s="16" t="str">
        <f>IFERROR(VLOOKUP(VALUE($A41),[1]Leptirići!$A$5:$BA$103,COLUMN(AA:AA),FALSE),"")</f>
        <v/>
      </c>
      <c r="F41" s="69" t="str">
        <f>IF(LEN(INDEX(B$10:C$109,32,1))&lt;2,IF(LEN(INDEX(B$10:C$109,32,2))&lt;2,"",$B$8),$B$8)</f>
        <v/>
      </c>
      <c r="G41" s="67" t="str">
        <f t="shared" si="2"/>
        <v/>
      </c>
      <c r="H41" s="16" t="str">
        <f t="shared" si="3"/>
        <v/>
      </c>
      <c r="I41" s="90" t="str">
        <f>IFERROR(VLOOKUP($H41,'[2]Klokan-Prijave'!$A$2:$C$1000,2,FALSE),"")</f>
        <v/>
      </c>
      <c r="J41" s="90" t="str">
        <f>IFERROR(VLOOKUP($H41,'[2]Klokan-Prijave'!$A$2:$C$1000,3,FALSE),"")</f>
        <v/>
      </c>
      <c r="K41" s="39" t="str">
        <f t="shared" si="0"/>
        <v/>
      </c>
      <c r="L41" s="18" t="str">
        <f t="shared" si="1"/>
        <v/>
      </c>
    </row>
    <row r="42" spans="1:12" ht="14.45" customHeight="1" x14ac:dyDescent="0.2">
      <c r="A42" s="88">
        <v>32</v>
      </c>
      <c r="B42" s="56"/>
      <c r="C42" s="56"/>
      <c r="D42" s="64" t="str">
        <f>IFERROR(VLOOKUP(VALUE($A42),[1]Leptirići!$A$5:$BA$103,COLUMN(BA:BA),FALSE),"")</f>
        <v/>
      </c>
      <c r="E42" s="16" t="str">
        <f>IFERROR(VLOOKUP(VALUE($A42),[1]Leptirići!$A$5:$BA$103,COLUMN(AA:AA),FALSE),"")</f>
        <v/>
      </c>
      <c r="F42" s="69" t="str">
        <f>IF(LEN(INDEX(B$10:C$109,33,1))&lt;2,IF(LEN(INDEX(B$10:C$109,33,2))&lt;2,"",$B$8),$B$8)</f>
        <v/>
      </c>
      <c r="G42" s="67" t="str">
        <f t="shared" si="2"/>
        <v/>
      </c>
      <c r="H42" s="16" t="str">
        <f t="shared" si="3"/>
        <v/>
      </c>
      <c r="I42" s="90" t="str">
        <f>IFERROR(VLOOKUP($H42,'[2]Klokan-Prijave'!$A$2:$C$1000,2,FALSE),"")</f>
        <v/>
      </c>
      <c r="J42" s="90" t="str">
        <f>IFERROR(VLOOKUP($H42,'[2]Klokan-Prijave'!$A$2:$C$1000,3,FALSE),"")</f>
        <v/>
      </c>
      <c r="K42" s="39" t="str">
        <f t="shared" si="0"/>
        <v/>
      </c>
      <c r="L42" s="18" t="str">
        <f t="shared" si="1"/>
        <v/>
      </c>
    </row>
    <row r="43" spans="1:12" ht="14.45" customHeight="1" x14ac:dyDescent="0.2">
      <c r="A43" s="88">
        <v>33</v>
      </c>
      <c r="B43" s="56"/>
      <c r="C43" s="56"/>
      <c r="D43" s="64" t="str">
        <f>IFERROR(VLOOKUP(VALUE($A43),[1]Leptirići!$A$5:$BA$103,COLUMN(BA:BA),FALSE),"")</f>
        <v/>
      </c>
      <c r="E43" s="16" t="str">
        <f>IFERROR(VLOOKUP(VALUE($A43),[1]Leptirići!$A$5:$BA$103,COLUMN(AA:AA),FALSE),"")</f>
        <v/>
      </c>
      <c r="F43" s="69" t="str">
        <f>IF(LEN(INDEX(B$10:C$109,34,1))&lt;2,IF(LEN(INDEX(B$10:C$109,34,2))&lt;2,"",$B$8),$B$8)</f>
        <v/>
      </c>
      <c r="G43" s="67" t="str">
        <f t="shared" si="2"/>
        <v/>
      </c>
      <c r="H43" s="16" t="str">
        <f t="shared" si="3"/>
        <v/>
      </c>
      <c r="I43" s="90" t="str">
        <f>IFERROR(VLOOKUP($H43,'[2]Klokan-Prijave'!$A$2:$C$1000,2,FALSE),"")</f>
        <v/>
      </c>
      <c r="J43" s="90" t="str">
        <f>IFERROR(VLOOKUP($H43,'[2]Klokan-Prijave'!$A$2:$C$1000,3,FALSE),"")</f>
        <v/>
      </c>
      <c r="K43" s="39" t="str">
        <f t="shared" ref="K43:K75" si="4">IF(D43="","",D43/60)</f>
        <v/>
      </c>
      <c r="L43" s="18" t="str">
        <f t="shared" ref="L43:L75" si="5">IF(D43="","",SUMPRODUCT((D43&lt;D$11:D$109)/COUNTIF(D$11:D$109,D$11:D$109)))</f>
        <v/>
      </c>
    </row>
    <row r="44" spans="1:12" ht="14.45" customHeight="1" x14ac:dyDescent="0.2">
      <c r="A44" s="88">
        <v>34</v>
      </c>
      <c r="B44" s="56"/>
      <c r="C44" s="56"/>
      <c r="D44" s="64" t="str">
        <f>IFERROR(VLOOKUP(VALUE($A44),[1]Leptirići!$A$5:$BA$103,COLUMN(BA:BA),FALSE),"")</f>
        <v/>
      </c>
      <c r="E44" s="16" t="str">
        <f>IFERROR(VLOOKUP(VALUE($A44),[1]Leptirići!$A$5:$BA$103,COLUMN(AA:AA),FALSE),"")</f>
        <v/>
      </c>
      <c r="F44" s="69" t="str">
        <f>IF(LEN(INDEX(B$10:C$109,35,1))&lt;2,IF(LEN(INDEX(B$10:C$109,35,2))&lt;2,"",$B$8),$B$8)</f>
        <v/>
      </c>
      <c r="G44" s="67" t="str">
        <f t="shared" si="2"/>
        <v/>
      </c>
      <c r="H44" s="16" t="str">
        <f t="shared" si="3"/>
        <v/>
      </c>
      <c r="I44" s="90" t="str">
        <f>IFERROR(VLOOKUP($H44,'[2]Klokan-Prijave'!$A$2:$C$1000,2,FALSE),"")</f>
        <v/>
      </c>
      <c r="J44" s="90" t="str">
        <f>IFERROR(VLOOKUP($H44,'[2]Klokan-Prijave'!$A$2:$C$1000,3,FALSE),"")</f>
        <v/>
      </c>
      <c r="K44" s="39" t="str">
        <f t="shared" si="4"/>
        <v/>
      </c>
      <c r="L44" s="18" t="str">
        <f t="shared" si="5"/>
        <v/>
      </c>
    </row>
    <row r="45" spans="1:12" ht="14.45" customHeight="1" x14ac:dyDescent="0.2">
      <c r="A45" s="88">
        <v>35</v>
      </c>
      <c r="B45" s="56"/>
      <c r="C45" s="56"/>
      <c r="D45" s="64" t="str">
        <f>IFERROR(VLOOKUP(VALUE($A45),[1]Leptirići!$A$5:$BA$103,COLUMN(BA:BA),FALSE),"")</f>
        <v/>
      </c>
      <c r="E45" s="16" t="str">
        <f>IFERROR(VLOOKUP(VALUE($A45),[1]Leptirići!$A$5:$BA$103,COLUMN(AA:AA),FALSE),"")</f>
        <v/>
      </c>
      <c r="F45" s="69" t="str">
        <f>IF(LEN(INDEX(B$10:C$109,36,1))&lt;2,IF(LEN(INDEX(B$10:C$109,36,2))&lt;2,"",$B$8),$B$8)</f>
        <v/>
      </c>
      <c r="G45" s="67" t="str">
        <f t="shared" si="2"/>
        <v/>
      </c>
      <c r="H45" s="16" t="str">
        <f t="shared" si="3"/>
        <v/>
      </c>
      <c r="I45" s="90" t="str">
        <f>IFERROR(VLOOKUP($H45,'[2]Klokan-Prijave'!$A$2:$C$1000,2,FALSE),"")</f>
        <v/>
      </c>
      <c r="J45" s="90" t="str">
        <f>IFERROR(VLOOKUP($H45,'[2]Klokan-Prijave'!$A$2:$C$1000,3,FALSE),"")</f>
        <v/>
      </c>
      <c r="K45" s="39" t="str">
        <f t="shared" si="4"/>
        <v/>
      </c>
      <c r="L45" s="18" t="str">
        <f t="shared" si="5"/>
        <v/>
      </c>
    </row>
    <row r="46" spans="1:12" ht="14.45" customHeight="1" x14ac:dyDescent="0.2">
      <c r="A46" s="88">
        <v>36</v>
      </c>
      <c r="B46" s="56"/>
      <c r="C46" s="56"/>
      <c r="D46" s="64" t="str">
        <f>IFERROR(VLOOKUP(VALUE($A46),[1]Leptirići!$A$5:$BA$103,COLUMN(BA:BA),FALSE),"")</f>
        <v/>
      </c>
      <c r="E46" s="16" t="str">
        <f>IFERROR(VLOOKUP(VALUE($A46),[1]Leptirići!$A$5:$BA$103,COLUMN(AA:AA),FALSE),"")</f>
        <v/>
      </c>
      <c r="F46" s="69" t="str">
        <f>IF(LEN(INDEX(B$10:C$109,37,1))&lt;2,IF(LEN(INDEX(B$10:C$109,37,2))&lt;2,"",$B$8),$B$8)</f>
        <v/>
      </c>
      <c r="G46" s="67" t="str">
        <f t="shared" si="2"/>
        <v/>
      </c>
      <c r="H46" s="16" t="str">
        <f t="shared" si="3"/>
        <v/>
      </c>
      <c r="I46" s="90" t="str">
        <f>IFERROR(VLOOKUP($H46,'[2]Klokan-Prijave'!$A$2:$C$1000,2,FALSE),"")</f>
        <v/>
      </c>
      <c r="J46" s="90" t="str">
        <f>IFERROR(VLOOKUP($H46,'[2]Klokan-Prijave'!$A$2:$C$1000,3,FALSE),"")</f>
        <v/>
      </c>
      <c r="K46" s="39" t="str">
        <f t="shared" si="4"/>
        <v/>
      </c>
      <c r="L46" s="18" t="str">
        <f t="shared" si="5"/>
        <v/>
      </c>
    </row>
    <row r="47" spans="1:12" ht="14.45" customHeight="1" x14ac:dyDescent="0.2">
      <c r="A47" s="88">
        <v>37</v>
      </c>
      <c r="B47" s="56"/>
      <c r="C47" s="56"/>
      <c r="D47" s="64" t="str">
        <f>IFERROR(VLOOKUP(VALUE($A47),[1]Leptirići!$A$5:$BA$103,COLUMN(BA:BA),FALSE),"")</f>
        <v/>
      </c>
      <c r="E47" s="16" t="str">
        <f>IFERROR(VLOOKUP(VALUE($A47),[1]Leptirići!$A$5:$BA$103,COLUMN(AA:AA),FALSE),"")</f>
        <v/>
      </c>
      <c r="F47" s="69" t="str">
        <f>IF(LEN(INDEX(B$10:C$109,38,1))&lt;2,IF(LEN(INDEX(B$10:C$109,38,2))&lt;2,"",$B$8),$B$8)</f>
        <v/>
      </c>
      <c r="G47" s="67" t="str">
        <f t="shared" si="2"/>
        <v/>
      </c>
      <c r="H47" s="16" t="str">
        <f t="shared" si="3"/>
        <v/>
      </c>
      <c r="I47" s="90" t="str">
        <f>IFERROR(VLOOKUP($H47,'[2]Klokan-Prijave'!$A$2:$C$1000,2,FALSE),"")</f>
        <v/>
      </c>
      <c r="J47" s="90" t="str">
        <f>IFERROR(VLOOKUP($H47,'[2]Klokan-Prijave'!$A$2:$C$1000,3,FALSE),"")</f>
        <v/>
      </c>
      <c r="K47" s="39" t="str">
        <f t="shared" si="4"/>
        <v/>
      </c>
      <c r="L47" s="18" t="str">
        <f t="shared" si="5"/>
        <v/>
      </c>
    </row>
    <row r="48" spans="1:12" ht="14.45" customHeight="1" x14ac:dyDescent="0.2">
      <c r="A48" s="88">
        <v>38</v>
      </c>
      <c r="B48" s="56"/>
      <c r="C48" s="56"/>
      <c r="D48" s="64" t="str">
        <f>IFERROR(VLOOKUP(VALUE($A48),[1]Leptirići!$A$5:$BA$103,COLUMN(BA:BA),FALSE),"")</f>
        <v/>
      </c>
      <c r="E48" s="16" t="str">
        <f>IFERROR(VLOOKUP(VALUE($A48),[1]Leptirići!$A$5:$BA$103,COLUMN(AA:AA),FALSE),"")</f>
        <v/>
      </c>
      <c r="F48" s="69" t="str">
        <f>IF(LEN(INDEX(B$10:C$109,39,1))&lt;2,IF(LEN(INDEX(B$10:C$109,39,2))&lt;2,"",$B$8),$B$8)</f>
        <v/>
      </c>
      <c r="G48" s="67" t="str">
        <f t="shared" si="2"/>
        <v/>
      </c>
      <c r="H48" s="16" t="str">
        <f t="shared" si="3"/>
        <v/>
      </c>
      <c r="I48" s="90" t="str">
        <f>IFERROR(VLOOKUP($H48,'[2]Klokan-Prijave'!$A$2:$C$1000,2,FALSE),"")</f>
        <v/>
      </c>
      <c r="J48" s="90" t="str">
        <f>IFERROR(VLOOKUP($H48,'[2]Klokan-Prijave'!$A$2:$C$1000,3,FALSE),"")</f>
        <v/>
      </c>
      <c r="K48" s="39" t="str">
        <f t="shared" si="4"/>
        <v/>
      </c>
      <c r="L48" s="18" t="str">
        <f t="shared" si="5"/>
        <v/>
      </c>
    </row>
    <row r="49" spans="1:12" ht="14.45" customHeight="1" x14ac:dyDescent="0.2">
      <c r="A49" s="88">
        <v>39</v>
      </c>
      <c r="B49" s="56"/>
      <c r="C49" s="56"/>
      <c r="D49" s="64" t="str">
        <f>IFERROR(VLOOKUP(VALUE($A49),[1]Leptirići!$A$5:$BA$103,COLUMN(BA:BA),FALSE),"")</f>
        <v/>
      </c>
      <c r="E49" s="16" t="str">
        <f>IFERROR(VLOOKUP(VALUE($A49),[1]Leptirići!$A$5:$BA$103,COLUMN(AA:AA),FALSE),"")</f>
        <v/>
      </c>
      <c r="F49" s="69" t="str">
        <f>IF(LEN(INDEX(B$10:C$109,40,1))&lt;2,IF(LEN(INDEX(B$10:C$109,40,2))&lt;2,"",$B$8),$B$8)</f>
        <v/>
      </c>
      <c r="G49" s="67" t="str">
        <f t="shared" si="2"/>
        <v/>
      </c>
      <c r="H49" s="16" t="str">
        <f t="shared" si="3"/>
        <v/>
      </c>
      <c r="I49" s="90" t="str">
        <f>IFERROR(VLOOKUP($H49,'[2]Klokan-Prijave'!$A$2:$C$1000,2,FALSE),"")</f>
        <v/>
      </c>
      <c r="J49" s="90" t="str">
        <f>IFERROR(VLOOKUP($H49,'[2]Klokan-Prijave'!$A$2:$C$1000,3,FALSE),"")</f>
        <v/>
      </c>
      <c r="K49" s="39" t="str">
        <f t="shared" si="4"/>
        <v/>
      </c>
      <c r="L49" s="18" t="str">
        <f t="shared" si="5"/>
        <v/>
      </c>
    </row>
    <row r="50" spans="1:12" ht="14.45" customHeight="1" x14ac:dyDescent="0.2">
      <c r="A50" s="88">
        <v>40</v>
      </c>
      <c r="B50" s="56"/>
      <c r="C50" s="56"/>
      <c r="D50" s="64" t="str">
        <f>IFERROR(VLOOKUP(VALUE($A50),[1]Leptirići!$A$5:$BA$103,COLUMN(BA:BA),FALSE),"")</f>
        <v/>
      </c>
      <c r="E50" s="16" t="str">
        <f>IFERROR(VLOOKUP(VALUE($A50),[1]Leptirići!$A$5:$BA$103,COLUMN(AA:AA),FALSE),"")</f>
        <v/>
      </c>
      <c r="F50" s="69" t="str">
        <f>IF(LEN(INDEX(B$10:C$109,41,1))&lt;2,IF(LEN(INDEX(B$10:C$109,41,2))&lt;2,"",$B$8),$B$8)</f>
        <v/>
      </c>
      <c r="G50" s="67" t="str">
        <f t="shared" si="2"/>
        <v/>
      </c>
      <c r="H50" s="16" t="str">
        <f t="shared" si="3"/>
        <v/>
      </c>
      <c r="I50" s="90" t="str">
        <f>IFERROR(VLOOKUP($H50,'[2]Klokan-Prijave'!$A$2:$C$1000,2,FALSE),"")</f>
        <v/>
      </c>
      <c r="J50" s="90" t="str">
        <f>IFERROR(VLOOKUP($H50,'[2]Klokan-Prijave'!$A$2:$C$1000,3,FALSE),"")</f>
        <v/>
      </c>
      <c r="K50" s="39" t="str">
        <f t="shared" si="4"/>
        <v/>
      </c>
      <c r="L50" s="18" t="str">
        <f t="shared" si="5"/>
        <v/>
      </c>
    </row>
    <row r="51" spans="1:12" ht="14.45" customHeight="1" x14ac:dyDescent="0.2">
      <c r="A51" s="88">
        <v>41</v>
      </c>
      <c r="B51" s="56"/>
      <c r="C51" s="56"/>
      <c r="D51" s="64" t="str">
        <f>IFERROR(VLOOKUP(VALUE($A51),[1]Leptirići!$A$5:$BA$103,COLUMN(BA:BA),FALSE),"")</f>
        <v/>
      </c>
      <c r="E51" s="16" t="str">
        <f>IFERROR(VLOOKUP(VALUE($A51),[1]Leptirići!$A$5:$BA$103,COLUMN(AA:AA),FALSE),"")</f>
        <v/>
      </c>
      <c r="F51" s="69" t="str">
        <f>IF(LEN(INDEX(B$10:C$109,42,1))&lt;2,IF(LEN(INDEX(B$10:C$109,42,2))&lt;2,"",$B$8),$B$8)</f>
        <v/>
      </c>
      <c r="G51" s="67" t="str">
        <f t="shared" si="2"/>
        <v/>
      </c>
      <c r="H51" s="16" t="str">
        <f t="shared" si="3"/>
        <v/>
      </c>
      <c r="I51" s="90" t="str">
        <f>IFERROR(VLOOKUP($H51,'[2]Klokan-Prijave'!$A$2:$C$1000,2,FALSE),"")</f>
        <v/>
      </c>
      <c r="J51" s="90" t="str">
        <f>IFERROR(VLOOKUP($H51,'[2]Klokan-Prijave'!$A$2:$C$1000,3,FALSE),"")</f>
        <v/>
      </c>
      <c r="K51" s="39" t="str">
        <f t="shared" si="4"/>
        <v/>
      </c>
      <c r="L51" s="18" t="str">
        <f t="shared" si="5"/>
        <v/>
      </c>
    </row>
    <row r="52" spans="1:12" ht="14.45" customHeight="1" x14ac:dyDescent="0.2">
      <c r="A52" s="88">
        <v>42</v>
      </c>
      <c r="B52" s="56"/>
      <c r="C52" s="56"/>
      <c r="D52" s="64" t="str">
        <f>IFERROR(VLOOKUP(VALUE($A52),[1]Leptirići!$A$5:$BA$103,COLUMN(BA:BA),FALSE),"")</f>
        <v/>
      </c>
      <c r="E52" s="16" t="str">
        <f>IFERROR(VLOOKUP(VALUE($A52),[1]Leptirići!$A$5:$BA$103,COLUMN(AA:AA),FALSE),"")</f>
        <v/>
      </c>
      <c r="F52" s="69" t="str">
        <f>IF(LEN(INDEX(B$10:C$109,43,1))&lt;2,IF(LEN(INDEX(B$10:C$109,43,2))&lt;2,"",$B$8),$B$8)</f>
        <v/>
      </c>
      <c r="G52" s="67" t="str">
        <f t="shared" si="2"/>
        <v/>
      </c>
      <c r="H52" s="16" t="str">
        <f t="shared" si="3"/>
        <v/>
      </c>
      <c r="I52" s="90" t="str">
        <f>IFERROR(VLOOKUP($H52,'[2]Klokan-Prijave'!$A$2:$C$1000,2,FALSE),"")</f>
        <v/>
      </c>
      <c r="J52" s="90" t="str">
        <f>IFERROR(VLOOKUP($H52,'[2]Klokan-Prijave'!$A$2:$C$1000,3,FALSE),"")</f>
        <v/>
      </c>
      <c r="K52" s="39" t="str">
        <f t="shared" si="4"/>
        <v/>
      </c>
      <c r="L52" s="18" t="str">
        <f t="shared" si="5"/>
        <v/>
      </c>
    </row>
    <row r="53" spans="1:12" ht="14.45" customHeight="1" x14ac:dyDescent="0.2">
      <c r="A53" s="88">
        <v>43</v>
      </c>
      <c r="B53" s="56"/>
      <c r="C53" s="56"/>
      <c r="D53" s="64" t="str">
        <f>IFERROR(VLOOKUP(VALUE($A53),[1]Leptirići!$A$5:$BA$103,COLUMN(BA:BA),FALSE),"")</f>
        <v/>
      </c>
      <c r="E53" s="16" t="str">
        <f>IFERROR(VLOOKUP(VALUE($A53),[1]Leptirići!$A$5:$BA$103,COLUMN(AA:AA),FALSE),"")</f>
        <v/>
      </c>
      <c r="F53" s="69" t="str">
        <f>IF(LEN(INDEX(B$10:C$109,44,1))&lt;2,IF(LEN(INDEX(B$10:C$109,44,2))&lt;2,"",$B$8),$B$8)</f>
        <v/>
      </c>
      <c r="G53" s="67" t="str">
        <f t="shared" si="2"/>
        <v/>
      </c>
      <c r="H53" s="16" t="str">
        <f t="shared" si="3"/>
        <v/>
      </c>
      <c r="I53" s="90" t="str">
        <f>IFERROR(VLOOKUP($H53,'[2]Klokan-Prijave'!$A$2:$C$1000,2,FALSE),"")</f>
        <v/>
      </c>
      <c r="J53" s="90" t="str">
        <f>IFERROR(VLOOKUP($H53,'[2]Klokan-Prijave'!$A$2:$C$1000,3,FALSE),"")</f>
        <v/>
      </c>
      <c r="K53" s="39" t="str">
        <f t="shared" si="4"/>
        <v/>
      </c>
      <c r="L53" s="18" t="str">
        <f t="shared" si="5"/>
        <v/>
      </c>
    </row>
    <row r="54" spans="1:12" ht="14.45" customHeight="1" x14ac:dyDescent="0.2">
      <c r="A54" s="88">
        <v>44</v>
      </c>
      <c r="B54" s="56"/>
      <c r="C54" s="56"/>
      <c r="D54" s="64" t="str">
        <f>IFERROR(VLOOKUP(VALUE($A54),[1]Leptirići!$A$5:$BA$103,COLUMN(BA:BA),FALSE),"")</f>
        <v/>
      </c>
      <c r="E54" s="16" t="str">
        <f>IFERROR(VLOOKUP(VALUE($A54),[1]Leptirići!$A$5:$BA$103,COLUMN(AA:AA),FALSE),"")</f>
        <v/>
      </c>
      <c r="F54" s="69" t="str">
        <f>IF(LEN(INDEX(B$10:C$109,45,1))&lt;2,IF(LEN(INDEX(B$10:C$109,45,2))&lt;2,"",$B$8),$B$8)</f>
        <v/>
      </c>
      <c r="G54" s="67" t="str">
        <f t="shared" si="2"/>
        <v/>
      </c>
      <c r="H54" s="16" t="str">
        <f t="shared" si="3"/>
        <v/>
      </c>
      <c r="I54" s="90" t="str">
        <f>IFERROR(VLOOKUP($H54,'[2]Klokan-Prijave'!$A$2:$C$1000,2,FALSE),"")</f>
        <v/>
      </c>
      <c r="J54" s="90" t="str">
        <f>IFERROR(VLOOKUP($H54,'[2]Klokan-Prijave'!$A$2:$C$1000,3,FALSE),"")</f>
        <v/>
      </c>
      <c r="K54" s="39" t="str">
        <f t="shared" si="4"/>
        <v/>
      </c>
      <c r="L54" s="18" t="str">
        <f t="shared" si="5"/>
        <v/>
      </c>
    </row>
    <row r="55" spans="1:12" ht="14.45" customHeight="1" x14ac:dyDescent="0.2">
      <c r="A55" s="88">
        <v>45</v>
      </c>
      <c r="B55" s="56"/>
      <c r="C55" s="56"/>
      <c r="D55" s="64" t="str">
        <f>IFERROR(VLOOKUP(VALUE($A55),[1]Leptirići!$A$5:$BA$103,COLUMN(BA:BA),FALSE),"")</f>
        <v/>
      </c>
      <c r="E55" s="16" t="str">
        <f>IFERROR(VLOOKUP(VALUE($A55),[1]Leptirići!$A$5:$BA$103,COLUMN(AA:AA),FALSE),"")</f>
        <v/>
      </c>
      <c r="F55" s="69" t="str">
        <f>IF(LEN(INDEX(B$10:C$109,46,1))&lt;2,IF(LEN(INDEX(B$10:C$109,46,2))&lt;2,"",$B$8),$B$8)</f>
        <v/>
      </c>
      <c r="G55" s="67" t="str">
        <f t="shared" si="2"/>
        <v/>
      </c>
      <c r="H55" s="16" t="str">
        <f t="shared" si="3"/>
        <v/>
      </c>
      <c r="I55" s="90" t="str">
        <f>IFERROR(VLOOKUP($H55,'[2]Klokan-Prijave'!$A$2:$C$1000,2,FALSE),"")</f>
        <v/>
      </c>
      <c r="J55" s="90" t="str">
        <f>IFERROR(VLOOKUP($H55,'[2]Klokan-Prijave'!$A$2:$C$1000,3,FALSE),"")</f>
        <v/>
      </c>
      <c r="K55" s="39" t="str">
        <f t="shared" si="4"/>
        <v/>
      </c>
      <c r="L55" s="18" t="str">
        <f t="shared" si="5"/>
        <v/>
      </c>
    </row>
    <row r="56" spans="1:12" ht="14.45" customHeight="1" x14ac:dyDescent="0.2">
      <c r="A56" s="88">
        <v>46</v>
      </c>
      <c r="B56" s="56"/>
      <c r="C56" s="56"/>
      <c r="D56" s="64" t="str">
        <f>IFERROR(VLOOKUP(VALUE($A56),[1]Leptirići!$A$5:$BA$103,COLUMN(BA:BA),FALSE),"")</f>
        <v/>
      </c>
      <c r="E56" s="16" t="str">
        <f>IFERROR(VLOOKUP(VALUE($A56),[1]Leptirići!$A$5:$BA$103,COLUMN(AA:AA),FALSE),"")</f>
        <v/>
      </c>
      <c r="F56" s="69" t="str">
        <f>IF(LEN(INDEX(B$10:C$109,47,1))&lt;2,IF(LEN(INDEX(B$10:C$109,47,2))&lt;2,"",$B$8),$B$8)</f>
        <v/>
      </c>
      <c r="G56" s="67" t="str">
        <f t="shared" si="2"/>
        <v/>
      </c>
      <c r="H56" s="16" t="str">
        <f t="shared" si="3"/>
        <v/>
      </c>
      <c r="I56" s="90" t="str">
        <f>IFERROR(VLOOKUP($H56,'[2]Klokan-Prijave'!$A$2:$C$1000,2,FALSE),"")</f>
        <v/>
      </c>
      <c r="J56" s="90" t="str">
        <f>IFERROR(VLOOKUP($H56,'[2]Klokan-Prijave'!$A$2:$C$1000,3,FALSE),"")</f>
        <v/>
      </c>
      <c r="K56" s="39" t="str">
        <f t="shared" si="4"/>
        <v/>
      </c>
      <c r="L56" s="18" t="str">
        <f t="shared" si="5"/>
        <v/>
      </c>
    </row>
    <row r="57" spans="1:12" ht="14.45" customHeight="1" x14ac:dyDescent="0.2">
      <c r="A57" s="88">
        <v>47</v>
      </c>
      <c r="B57" s="56"/>
      <c r="C57" s="56"/>
      <c r="D57" s="64" t="str">
        <f>IFERROR(VLOOKUP(VALUE($A57),[1]Leptirići!$A$5:$BA$103,COLUMN(BA:BA),FALSE),"")</f>
        <v/>
      </c>
      <c r="E57" s="16" t="str">
        <f>IFERROR(VLOOKUP(VALUE($A57),[1]Leptirići!$A$5:$BA$103,COLUMN(AA:AA),FALSE),"")</f>
        <v/>
      </c>
      <c r="F57" s="69" t="str">
        <f>IF(LEN(INDEX(B$10:C$109,48,1))&lt;2,IF(LEN(INDEX(B$10:C$109,48,2))&lt;2,"",$B$8),$B$8)</f>
        <v/>
      </c>
      <c r="G57" s="67" t="str">
        <f t="shared" si="2"/>
        <v/>
      </c>
      <c r="H57" s="16" t="str">
        <f t="shared" si="3"/>
        <v/>
      </c>
      <c r="I57" s="90" t="str">
        <f>IFERROR(VLOOKUP($H57,'[2]Klokan-Prijave'!$A$2:$C$1000,2,FALSE),"")</f>
        <v/>
      </c>
      <c r="J57" s="90" t="str">
        <f>IFERROR(VLOOKUP($H57,'[2]Klokan-Prijave'!$A$2:$C$1000,3,FALSE),"")</f>
        <v/>
      </c>
      <c r="K57" s="39" t="str">
        <f t="shared" si="4"/>
        <v/>
      </c>
      <c r="L57" s="18" t="str">
        <f t="shared" si="5"/>
        <v/>
      </c>
    </row>
    <row r="58" spans="1:12" ht="14.45" customHeight="1" x14ac:dyDescent="0.2">
      <c r="A58" s="88">
        <v>48</v>
      </c>
      <c r="B58" s="56"/>
      <c r="C58" s="56"/>
      <c r="D58" s="64" t="str">
        <f>IFERROR(VLOOKUP(VALUE($A58),[1]Leptirići!$A$5:$BA$103,COLUMN(BA:BA),FALSE),"")</f>
        <v/>
      </c>
      <c r="E58" s="16" t="str">
        <f>IFERROR(VLOOKUP(VALUE($A58),[1]Leptirići!$A$5:$BA$103,COLUMN(AA:AA),FALSE),"")</f>
        <v/>
      </c>
      <c r="F58" s="69" t="str">
        <f>IF(LEN(INDEX(B$10:C$109,49,1))&lt;2,IF(LEN(INDEX(B$10:C$109,49,2))&lt;2,"",$B$8),$B$8)</f>
        <v/>
      </c>
      <c r="G58" s="67" t="str">
        <f t="shared" si="2"/>
        <v/>
      </c>
      <c r="H58" s="16" t="str">
        <f t="shared" si="3"/>
        <v/>
      </c>
      <c r="I58" s="90" t="str">
        <f>IFERROR(VLOOKUP($H58,'[2]Klokan-Prijave'!$A$2:$C$1000,2,FALSE),"")</f>
        <v/>
      </c>
      <c r="J58" s="90" t="str">
        <f>IFERROR(VLOOKUP($H58,'[2]Klokan-Prijave'!$A$2:$C$1000,3,FALSE),"")</f>
        <v/>
      </c>
      <c r="K58" s="39" t="str">
        <f t="shared" si="4"/>
        <v/>
      </c>
      <c r="L58" s="18" t="str">
        <f t="shared" si="5"/>
        <v/>
      </c>
    </row>
    <row r="59" spans="1:12" ht="14.45" customHeight="1" x14ac:dyDescent="0.2">
      <c r="A59" s="88">
        <v>49</v>
      </c>
      <c r="B59" s="56"/>
      <c r="C59" s="56"/>
      <c r="D59" s="64" t="str">
        <f>IFERROR(VLOOKUP(VALUE($A59),[1]Leptirići!$A$5:$BA$103,COLUMN(BA:BA),FALSE),"")</f>
        <v/>
      </c>
      <c r="E59" s="16" t="str">
        <f>IFERROR(VLOOKUP(VALUE($A59),[1]Leptirići!$A$5:$BA$103,COLUMN(AA:AA),FALSE),"")</f>
        <v/>
      </c>
      <c r="F59" s="69" t="str">
        <f>IF(LEN(INDEX(B$10:C$109,50,1))&lt;2,IF(LEN(INDEX(B$10:C$109,50,2))&lt;2,"",$B$8),$B$8)</f>
        <v/>
      </c>
      <c r="G59" s="67" t="str">
        <f t="shared" si="2"/>
        <v/>
      </c>
      <c r="H59" s="16" t="str">
        <f t="shared" si="3"/>
        <v/>
      </c>
      <c r="I59" s="90" t="str">
        <f>IFERROR(VLOOKUP($H59,'[2]Klokan-Prijave'!$A$2:$C$1000,2,FALSE),"")</f>
        <v/>
      </c>
      <c r="J59" s="90" t="str">
        <f>IFERROR(VLOOKUP($H59,'[2]Klokan-Prijave'!$A$2:$C$1000,3,FALSE),"")</f>
        <v/>
      </c>
      <c r="K59" s="39" t="str">
        <f t="shared" si="4"/>
        <v/>
      </c>
      <c r="L59" s="18" t="str">
        <f t="shared" si="5"/>
        <v/>
      </c>
    </row>
    <row r="60" spans="1:12" ht="14.45" customHeight="1" x14ac:dyDescent="0.2">
      <c r="A60" s="88">
        <v>50</v>
      </c>
      <c r="B60" s="56"/>
      <c r="C60" s="56"/>
      <c r="D60" s="64" t="str">
        <f>IFERROR(VLOOKUP(VALUE($A60),[1]Leptirići!$A$5:$BA$103,COLUMN(BA:BA),FALSE),"")</f>
        <v/>
      </c>
      <c r="E60" s="16" t="str">
        <f>IFERROR(VLOOKUP(VALUE($A60),[1]Leptirići!$A$5:$BA$103,COLUMN(AA:AA),FALSE),"")</f>
        <v/>
      </c>
      <c r="F60" s="69" t="str">
        <f>IF(LEN(INDEX(B$10:C$109,51,1))&lt;2,IF(LEN(INDEX(B$10:C$109,51,2))&lt;2,"",$B$8),$B$8)</f>
        <v/>
      </c>
      <c r="G60" s="67" t="str">
        <f t="shared" si="2"/>
        <v/>
      </c>
      <c r="H60" s="16" t="str">
        <f t="shared" si="3"/>
        <v/>
      </c>
      <c r="I60" s="90" t="str">
        <f>IFERROR(VLOOKUP($H60,'[2]Klokan-Prijave'!$A$2:$C$1000,2,FALSE),"")</f>
        <v/>
      </c>
      <c r="J60" s="90" t="str">
        <f>IFERROR(VLOOKUP($H60,'[2]Klokan-Prijave'!$A$2:$C$1000,3,FALSE),"")</f>
        <v/>
      </c>
      <c r="K60" s="39" t="str">
        <f t="shared" si="4"/>
        <v/>
      </c>
      <c r="L60" s="18" t="str">
        <f t="shared" si="5"/>
        <v/>
      </c>
    </row>
    <row r="61" spans="1:12" ht="14.45" customHeight="1" x14ac:dyDescent="0.2">
      <c r="A61" s="88">
        <v>51</v>
      </c>
      <c r="B61" s="56"/>
      <c r="C61" s="56"/>
      <c r="D61" s="64" t="str">
        <f>IFERROR(VLOOKUP(VALUE($A61),[1]Leptirići!$A$5:$BA$103,COLUMN(BA:BA),FALSE),"")</f>
        <v/>
      </c>
      <c r="E61" s="16" t="str">
        <f>IFERROR(VLOOKUP(VALUE($A61),[1]Leptirići!$A$5:$BA$103,COLUMN(AA:AA),FALSE),"")</f>
        <v/>
      </c>
      <c r="F61" s="69" t="str">
        <f>IF(LEN(INDEX(B$10:C$109,52,1))&lt;2,IF(LEN(INDEX(B$10:C$109,52,2))&lt;2,"",$B$8),$B$8)</f>
        <v/>
      </c>
      <c r="G61" s="67" t="str">
        <f t="shared" si="2"/>
        <v/>
      </c>
      <c r="H61" s="16" t="str">
        <f t="shared" si="3"/>
        <v/>
      </c>
      <c r="I61" s="90" t="str">
        <f>IFERROR(VLOOKUP($H61,'[2]Klokan-Prijave'!$A$2:$C$1000,2,FALSE),"")</f>
        <v/>
      </c>
      <c r="J61" s="90" t="str">
        <f>IFERROR(VLOOKUP($H61,'[2]Klokan-Prijave'!$A$2:$C$1000,3,FALSE),"")</f>
        <v/>
      </c>
      <c r="K61" s="39" t="str">
        <f t="shared" si="4"/>
        <v/>
      </c>
      <c r="L61" s="18" t="str">
        <f t="shared" si="5"/>
        <v/>
      </c>
    </row>
    <row r="62" spans="1:12" ht="14.45" customHeight="1" x14ac:dyDescent="0.2">
      <c r="A62" s="88">
        <v>52</v>
      </c>
      <c r="B62" s="56"/>
      <c r="C62" s="56"/>
      <c r="D62" s="64" t="str">
        <f>IFERROR(VLOOKUP(VALUE($A62),[1]Leptirići!$A$5:$BA$103,COLUMN(BA:BA),FALSE),"")</f>
        <v/>
      </c>
      <c r="E62" s="16" t="str">
        <f>IFERROR(VLOOKUP(VALUE($A62),[1]Leptirići!$A$5:$BA$103,COLUMN(AA:AA),FALSE),"")</f>
        <v/>
      </c>
      <c r="F62" s="69" t="str">
        <f>IF(LEN(INDEX(B$10:C$109,53,1))&lt;2,IF(LEN(INDEX(B$10:C$109,53,2))&lt;2,"",$B$8),$B$8)</f>
        <v/>
      </c>
      <c r="G62" s="67" t="str">
        <f t="shared" si="2"/>
        <v/>
      </c>
      <c r="H62" s="16" t="str">
        <f t="shared" si="3"/>
        <v/>
      </c>
      <c r="I62" s="90" t="str">
        <f>IFERROR(VLOOKUP($H62,'[2]Klokan-Prijave'!$A$2:$C$1000,2,FALSE),"")</f>
        <v/>
      </c>
      <c r="J62" s="90" t="str">
        <f>IFERROR(VLOOKUP($H62,'[2]Klokan-Prijave'!$A$2:$C$1000,3,FALSE),"")</f>
        <v/>
      </c>
      <c r="K62" s="39" t="str">
        <f t="shared" si="4"/>
        <v/>
      </c>
      <c r="L62" s="18" t="str">
        <f t="shared" si="5"/>
        <v/>
      </c>
    </row>
    <row r="63" spans="1:12" ht="14.45" customHeight="1" x14ac:dyDescent="0.2">
      <c r="A63" s="88">
        <v>53</v>
      </c>
      <c r="B63" s="56"/>
      <c r="C63" s="56"/>
      <c r="D63" s="64" t="str">
        <f>IFERROR(VLOOKUP(VALUE($A63),[1]Leptirići!$A$5:$BA$103,COLUMN(BA:BA),FALSE),"")</f>
        <v/>
      </c>
      <c r="E63" s="16" t="str">
        <f>IFERROR(VLOOKUP(VALUE($A63),[1]Leptirići!$A$5:$BA$103,COLUMN(AA:AA),FALSE),"")</f>
        <v/>
      </c>
      <c r="F63" s="69" t="str">
        <f>IF(LEN(INDEX(B$10:C$109,54,1))&lt;2,IF(LEN(INDEX(B$10:C$109,54,2))&lt;2,"",$B$8),$B$8)</f>
        <v/>
      </c>
      <c r="G63" s="67" t="str">
        <f t="shared" si="2"/>
        <v/>
      </c>
      <c r="H63" s="16" t="str">
        <f t="shared" si="3"/>
        <v/>
      </c>
      <c r="I63" s="90" t="str">
        <f>IFERROR(VLOOKUP($H63,'[2]Klokan-Prijave'!$A$2:$C$1000,2,FALSE),"")</f>
        <v/>
      </c>
      <c r="J63" s="90" t="str">
        <f>IFERROR(VLOOKUP($H63,'[2]Klokan-Prijave'!$A$2:$C$1000,3,FALSE),"")</f>
        <v/>
      </c>
      <c r="K63" s="39" t="str">
        <f t="shared" si="4"/>
        <v/>
      </c>
      <c r="L63" s="18" t="str">
        <f t="shared" si="5"/>
        <v/>
      </c>
    </row>
    <row r="64" spans="1:12" ht="14.45" customHeight="1" x14ac:dyDescent="0.2">
      <c r="A64" s="88">
        <v>54</v>
      </c>
      <c r="B64" s="56"/>
      <c r="C64" s="56"/>
      <c r="D64" s="64" t="str">
        <f>IFERROR(VLOOKUP(VALUE($A64),[1]Leptirići!$A$5:$BA$103,COLUMN(BA:BA),FALSE),"")</f>
        <v/>
      </c>
      <c r="E64" s="16" t="str">
        <f>IFERROR(VLOOKUP(VALUE($A64),[1]Leptirići!$A$5:$BA$103,COLUMN(AA:AA),FALSE),"")</f>
        <v/>
      </c>
      <c r="F64" s="69" t="str">
        <f>IF(LEN(INDEX(B$10:C$109,55,1))&lt;2,IF(LEN(INDEX(B$10:C$109,55,2))&lt;2,"",$B$8),$B$8)</f>
        <v/>
      </c>
      <c r="G64" s="67" t="str">
        <f t="shared" si="2"/>
        <v/>
      </c>
      <c r="H64" s="16" t="str">
        <f t="shared" si="3"/>
        <v/>
      </c>
      <c r="I64" s="90" t="str">
        <f>IFERROR(VLOOKUP($H64,'[2]Klokan-Prijave'!$A$2:$C$1000,2,FALSE),"")</f>
        <v/>
      </c>
      <c r="J64" s="90" t="str">
        <f>IFERROR(VLOOKUP($H64,'[2]Klokan-Prijave'!$A$2:$C$1000,3,FALSE),"")</f>
        <v/>
      </c>
      <c r="K64" s="39" t="str">
        <f t="shared" si="4"/>
        <v/>
      </c>
      <c r="L64" s="18" t="str">
        <f t="shared" si="5"/>
        <v/>
      </c>
    </row>
    <row r="65" spans="1:12" ht="14.45" customHeight="1" x14ac:dyDescent="0.2">
      <c r="A65" s="88">
        <v>55</v>
      </c>
      <c r="B65" s="56"/>
      <c r="C65" s="56"/>
      <c r="D65" s="64" t="str">
        <f>IFERROR(VLOOKUP(VALUE($A65),[1]Leptirići!$A$5:$BA$103,COLUMN(BA:BA),FALSE),"")</f>
        <v/>
      </c>
      <c r="E65" s="16" t="str">
        <f>IFERROR(VLOOKUP(VALUE($A65),[1]Leptirići!$A$5:$BA$103,COLUMN(AA:AA),FALSE),"")</f>
        <v/>
      </c>
      <c r="F65" s="69" t="str">
        <f>IF(LEN(INDEX(B$10:C$109,56,1))&lt;2,IF(LEN(INDEX(B$10:C$109,56,2))&lt;2,"",$B$8),$B$8)</f>
        <v/>
      </c>
      <c r="G65" s="67" t="str">
        <f t="shared" si="2"/>
        <v/>
      </c>
      <c r="H65" s="16" t="str">
        <f t="shared" si="3"/>
        <v/>
      </c>
      <c r="I65" s="90" t="str">
        <f>IFERROR(VLOOKUP($H65,'[2]Klokan-Prijave'!$A$2:$C$1000,2,FALSE),"")</f>
        <v/>
      </c>
      <c r="J65" s="90" t="str">
        <f>IFERROR(VLOOKUP($H65,'[2]Klokan-Prijave'!$A$2:$C$1000,3,FALSE),"")</f>
        <v/>
      </c>
      <c r="K65" s="39" t="str">
        <f t="shared" si="4"/>
        <v/>
      </c>
      <c r="L65" s="18" t="str">
        <f t="shared" si="5"/>
        <v/>
      </c>
    </row>
    <row r="66" spans="1:12" ht="14.45" customHeight="1" x14ac:dyDescent="0.2">
      <c r="A66" s="88">
        <v>56</v>
      </c>
      <c r="B66" s="56"/>
      <c r="C66" s="56"/>
      <c r="D66" s="64" t="str">
        <f>IFERROR(VLOOKUP(VALUE($A66),[1]Leptirići!$A$5:$BA$103,COLUMN(BA:BA),FALSE),"")</f>
        <v/>
      </c>
      <c r="E66" s="16" t="str">
        <f>IFERROR(VLOOKUP(VALUE($A66),[1]Leptirići!$A$5:$BA$103,COLUMN(AA:AA),FALSE),"")</f>
        <v/>
      </c>
      <c r="F66" s="69" t="str">
        <f>IF(LEN(INDEX(B$10:C$109,57,1))&lt;2,IF(LEN(INDEX(B$10:C$109,57,2))&lt;2,"",$B$8),$B$8)</f>
        <v/>
      </c>
      <c r="G66" s="67" t="str">
        <f t="shared" si="2"/>
        <v/>
      </c>
      <c r="H66" s="16" t="str">
        <f t="shared" si="3"/>
        <v/>
      </c>
      <c r="I66" s="90" t="str">
        <f>IFERROR(VLOOKUP($H66,'[2]Klokan-Prijave'!$A$2:$C$1000,2,FALSE),"")</f>
        <v/>
      </c>
      <c r="J66" s="90" t="str">
        <f>IFERROR(VLOOKUP($H66,'[2]Klokan-Prijave'!$A$2:$C$1000,3,FALSE),"")</f>
        <v/>
      </c>
      <c r="K66" s="39" t="str">
        <f t="shared" si="4"/>
        <v/>
      </c>
      <c r="L66" s="18" t="str">
        <f t="shared" si="5"/>
        <v/>
      </c>
    </row>
    <row r="67" spans="1:12" ht="14.45" customHeight="1" x14ac:dyDescent="0.2">
      <c r="A67" s="88">
        <v>57</v>
      </c>
      <c r="B67" s="56"/>
      <c r="C67" s="56"/>
      <c r="D67" s="64" t="str">
        <f>IFERROR(VLOOKUP(VALUE($A67),[1]Leptirići!$A$5:$BA$103,COLUMN(BA:BA),FALSE),"")</f>
        <v/>
      </c>
      <c r="E67" s="16" t="str">
        <f>IFERROR(VLOOKUP(VALUE($A67),[1]Leptirići!$A$5:$BA$103,COLUMN(AA:AA),FALSE),"")</f>
        <v/>
      </c>
      <c r="F67" s="69" t="str">
        <f>IF(LEN(INDEX(B$10:C$109,58,1))&lt;2,IF(LEN(INDEX(B$10:C$109,58,2))&lt;2,"",$B$8),$B$8)</f>
        <v/>
      </c>
      <c r="G67" s="67" t="str">
        <f t="shared" si="2"/>
        <v/>
      </c>
      <c r="H67" s="16" t="str">
        <f t="shared" si="3"/>
        <v/>
      </c>
      <c r="I67" s="90" t="str">
        <f>IFERROR(VLOOKUP($H67,'[2]Klokan-Prijave'!$A$2:$C$1000,2,FALSE),"")</f>
        <v/>
      </c>
      <c r="J67" s="90" t="str">
        <f>IFERROR(VLOOKUP($H67,'[2]Klokan-Prijave'!$A$2:$C$1000,3,FALSE),"")</f>
        <v/>
      </c>
      <c r="K67" s="39" t="str">
        <f t="shared" si="4"/>
        <v/>
      </c>
      <c r="L67" s="18" t="str">
        <f t="shared" si="5"/>
        <v/>
      </c>
    </row>
    <row r="68" spans="1:12" ht="14.45" customHeight="1" x14ac:dyDescent="0.2">
      <c r="A68" s="88">
        <v>58</v>
      </c>
      <c r="B68" s="56"/>
      <c r="C68" s="56"/>
      <c r="D68" s="64" t="str">
        <f>IFERROR(VLOOKUP(VALUE($A68),[1]Leptirići!$A$5:$BA$103,COLUMN(BA:BA),FALSE),"")</f>
        <v/>
      </c>
      <c r="E68" s="16" t="str">
        <f>IFERROR(VLOOKUP(VALUE($A68),[1]Leptirići!$A$5:$BA$103,COLUMN(AA:AA),FALSE),"")</f>
        <v/>
      </c>
      <c r="F68" s="69" t="str">
        <f>IF(LEN(INDEX(B$10:C$109,59,1))&lt;2,IF(LEN(INDEX(B$10:C$109,59,2))&lt;2,"",$B$8),$B$8)</f>
        <v/>
      </c>
      <c r="G68" s="67" t="str">
        <f t="shared" si="2"/>
        <v/>
      </c>
      <c r="H68" s="16" t="str">
        <f t="shared" si="3"/>
        <v/>
      </c>
      <c r="I68" s="90" t="str">
        <f>IFERROR(VLOOKUP($H68,'[2]Klokan-Prijave'!$A$2:$C$1000,2,FALSE),"")</f>
        <v/>
      </c>
      <c r="J68" s="90" t="str">
        <f>IFERROR(VLOOKUP($H68,'[2]Klokan-Prijave'!$A$2:$C$1000,3,FALSE),"")</f>
        <v/>
      </c>
      <c r="K68" s="39" t="str">
        <f t="shared" si="4"/>
        <v/>
      </c>
      <c r="L68" s="18" t="str">
        <f t="shared" si="5"/>
        <v/>
      </c>
    </row>
    <row r="69" spans="1:12" ht="14.45" customHeight="1" x14ac:dyDescent="0.2">
      <c r="A69" s="88">
        <v>59</v>
      </c>
      <c r="B69" s="56"/>
      <c r="C69" s="56"/>
      <c r="D69" s="64" t="str">
        <f>IFERROR(VLOOKUP(VALUE($A69),[1]Leptirići!$A$5:$BA$103,COLUMN(BA:BA),FALSE),"")</f>
        <v/>
      </c>
      <c r="E69" s="16" t="str">
        <f>IFERROR(VLOOKUP(VALUE($A69),[1]Leptirići!$A$5:$BA$103,COLUMN(AA:AA),FALSE),"")</f>
        <v/>
      </c>
      <c r="F69" s="69" t="str">
        <f>IF(LEN(INDEX(B$10:C$109,60,1))&lt;2,IF(LEN(INDEX(B$10:C$109,60,2))&lt;2,"",$B$8),$B$8)</f>
        <v/>
      </c>
      <c r="G69" s="67" t="str">
        <f t="shared" si="2"/>
        <v/>
      </c>
      <c r="H69" s="16" t="str">
        <f t="shared" si="3"/>
        <v/>
      </c>
      <c r="I69" s="90" t="str">
        <f>IFERROR(VLOOKUP($H69,'[2]Klokan-Prijave'!$A$2:$C$1000,2,FALSE),"")</f>
        <v/>
      </c>
      <c r="J69" s="90" t="str">
        <f>IFERROR(VLOOKUP($H69,'[2]Klokan-Prijave'!$A$2:$C$1000,3,FALSE),"")</f>
        <v/>
      </c>
      <c r="K69" s="39" t="str">
        <f t="shared" si="4"/>
        <v/>
      </c>
      <c r="L69" s="18" t="str">
        <f t="shared" si="5"/>
        <v/>
      </c>
    </row>
    <row r="70" spans="1:12" ht="14.45" customHeight="1" x14ac:dyDescent="0.2">
      <c r="A70" s="88">
        <v>60</v>
      </c>
      <c r="B70" s="56"/>
      <c r="C70" s="56"/>
      <c r="D70" s="64" t="str">
        <f>IFERROR(VLOOKUP(VALUE($A70),[1]Leptirići!$A$5:$BA$103,COLUMN(BA:BA),FALSE),"")</f>
        <v/>
      </c>
      <c r="E70" s="16" t="str">
        <f>IFERROR(VLOOKUP(VALUE($A70),[1]Leptirići!$A$5:$BA$103,COLUMN(AA:AA),FALSE),"")</f>
        <v/>
      </c>
      <c r="F70" s="69" t="str">
        <f>IF(LEN(INDEX(B$10:C$109,61,1))&lt;2,IF(LEN(INDEX(B$10:C$109,61,2))&lt;2,"",$B$8),$B$8)</f>
        <v/>
      </c>
      <c r="G70" s="67" t="str">
        <f t="shared" si="2"/>
        <v/>
      </c>
      <c r="H70" s="16" t="str">
        <f t="shared" si="3"/>
        <v/>
      </c>
      <c r="I70" s="90" t="str">
        <f>IFERROR(VLOOKUP($H70,'[2]Klokan-Prijave'!$A$2:$C$1000,2,FALSE),"")</f>
        <v/>
      </c>
      <c r="J70" s="90" t="str">
        <f>IFERROR(VLOOKUP($H70,'[2]Klokan-Prijave'!$A$2:$C$1000,3,FALSE),"")</f>
        <v/>
      </c>
      <c r="K70" s="39" t="str">
        <f t="shared" si="4"/>
        <v/>
      </c>
      <c r="L70" s="18" t="str">
        <f t="shared" si="5"/>
        <v/>
      </c>
    </row>
    <row r="71" spans="1:12" ht="14.45" customHeight="1" x14ac:dyDescent="0.2">
      <c r="A71" s="88">
        <v>61</v>
      </c>
      <c r="B71" s="56"/>
      <c r="C71" s="56"/>
      <c r="D71" s="64" t="str">
        <f>IFERROR(VLOOKUP(VALUE($A71),[1]Leptirići!$A$5:$BA$103,COLUMN(BA:BA),FALSE),"")</f>
        <v/>
      </c>
      <c r="E71" s="16" t="str">
        <f>IFERROR(VLOOKUP(VALUE($A71),[1]Leptirići!$A$5:$BA$103,COLUMN(AA:AA),FALSE),"")</f>
        <v/>
      </c>
      <c r="F71" s="69" t="str">
        <f>IF(LEN(INDEX(B$10:C$109,62,1))&lt;2,IF(LEN(INDEX(B$10:C$109,62,2))&lt;2,"",$B$8),$B$8)</f>
        <v/>
      </c>
      <c r="G71" s="67" t="str">
        <f t="shared" si="2"/>
        <v/>
      </c>
      <c r="H71" s="16" t="str">
        <f t="shared" si="3"/>
        <v/>
      </c>
      <c r="I71" s="90" t="str">
        <f>IFERROR(VLOOKUP($H71,'[2]Klokan-Prijave'!$A$2:$C$1000,2,FALSE),"")</f>
        <v/>
      </c>
      <c r="J71" s="90" t="str">
        <f>IFERROR(VLOOKUP($H71,'[2]Klokan-Prijave'!$A$2:$C$1000,3,FALSE),"")</f>
        <v/>
      </c>
      <c r="K71" s="39" t="str">
        <f t="shared" si="4"/>
        <v/>
      </c>
      <c r="L71" s="18" t="str">
        <f t="shared" si="5"/>
        <v/>
      </c>
    </row>
    <row r="72" spans="1:12" ht="14.45" customHeight="1" x14ac:dyDescent="0.2">
      <c r="A72" s="88">
        <v>62</v>
      </c>
      <c r="B72" s="56"/>
      <c r="C72" s="56"/>
      <c r="D72" s="64" t="str">
        <f>IFERROR(VLOOKUP(VALUE($A72),[1]Leptirići!$A$5:$BA$103,COLUMN(BA:BA),FALSE),"")</f>
        <v/>
      </c>
      <c r="E72" s="16" t="str">
        <f>IFERROR(VLOOKUP(VALUE($A72),[1]Leptirići!$A$5:$BA$103,COLUMN(AA:AA),FALSE),"")</f>
        <v/>
      </c>
      <c r="F72" s="69" t="str">
        <f>IF(LEN(INDEX(B$10:C$109,63,1))&lt;2,IF(LEN(INDEX(B$10:C$109,63,2))&lt;2,"",$B$8),$B$8)</f>
        <v/>
      </c>
      <c r="G72" s="67" t="str">
        <f t="shared" si="2"/>
        <v/>
      </c>
      <c r="H72" s="16" t="str">
        <f t="shared" si="3"/>
        <v/>
      </c>
      <c r="I72" s="90" t="str">
        <f>IFERROR(VLOOKUP($H72,'[2]Klokan-Prijave'!$A$2:$C$1000,2,FALSE),"")</f>
        <v/>
      </c>
      <c r="J72" s="90" t="str">
        <f>IFERROR(VLOOKUP($H72,'[2]Klokan-Prijave'!$A$2:$C$1000,3,FALSE),"")</f>
        <v/>
      </c>
      <c r="K72" s="39" t="str">
        <f t="shared" si="4"/>
        <v/>
      </c>
      <c r="L72" s="18" t="str">
        <f t="shared" si="5"/>
        <v/>
      </c>
    </row>
    <row r="73" spans="1:12" ht="14.45" customHeight="1" x14ac:dyDescent="0.2">
      <c r="A73" s="88">
        <v>63</v>
      </c>
      <c r="B73" s="56"/>
      <c r="C73" s="56"/>
      <c r="D73" s="64" t="str">
        <f>IFERROR(VLOOKUP(VALUE($A73),[1]Leptirići!$A$5:$BA$103,COLUMN(BA:BA),FALSE),"")</f>
        <v/>
      </c>
      <c r="E73" s="16" t="str">
        <f>IFERROR(VLOOKUP(VALUE($A73),[1]Leptirići!$A$5:$BA$103,COLUMN(AA:AA),FALSE),"")</f>
        <v/>
      </c>
      <c r="F73" s="69" t="str">
        <f>IF(LEN(INDEX(B$10:C$109,64,1))&lt;2,IF(LEN(INDEX(B$10:C$109,64,2))&lt;2,"",$B$8),$B$8)</f>
        <v/>
      </c>
      <c r="G73" s="67" t="str">
        <f t="shared" si="2"/>
        <v/>
      </c>
      <c r="H73" s="16" t="str">
        <f t="shared" si="3"/>
        <v/>
      </c>
      <c r="I73" s="90" t="str">
        <f>IFERROR(VLOOKUP($H73,'[2]Klokan-Prijave'!$A$2:$C$1000,2,FALSE),"")</f>
        <v/>
      </c>
      <c r="J73" s="90" t="str">
        <f>IFERROR(VLOOKUP($H73,'[2]Klokan-Prijave'!$A$2:$C$1000,3,FALSE),"")</f>
        <v/>
      </c>
      <c r="K73" s="39" t="str">
        <f t="shared" si="4"/>
        <v/>
      </c>
      <c r="L73" s="18" t="str">
        <f t="shared" si="5"/>
        <v/>
      </c>
    </row>
    <row r="74" spans="1:12" ht="14.45" customHeight="1" x14ac:dyDescent="0.2">
      <c r="A74" s="88">
        <v>64</v>
      </c>
      <c r="B74" s="56"/>
      <c r="C74" s="56"/>
      <c r="D74" s="64" t="str">
        <f>IFERROR(VLOOKUP(VALUE($A74),[1]Leptirići!$A$5:$BA$103,COLUMN(BA:BA),FALSE),"")</f>
        <v/>
      </c>
      <c r="E74" s="16" t="str">
        <f>IFERROR(VLOOKUP(VALUE($A74),[1]Leptirići!$A$5:$BA$103,COLUMN(AA:AA),FALSE),"")</f>
        <v/>
      </c>
      <c r="F74" s="69" t="str">
        <f>IF(LEN(INDEX(B$10:C$109,65,1))&lt;2,IF(LEN(INDEX(B$10:C$109,65,2))&lt;2,"",$B$8),$B$8)</f>
        <v/>
      </c>
      <c r="G74" s="67" t="str">
        <f t="shared" si="2"/>
        <v/>
      </c>
      <c r="H74" s="16" t="str">
        <f t="shared" si="3"/>
        <v/>
      </c>
      <c r="I74" s="90" t="str">
        <f>IFERROR(VLOOKUP($H74,'[2]Klokan-Prijave'!$A$2:$C$1000,2,FALSE),"")</f>
        <v/>
      </c>
      <c r="J74" s="90" t="str">
        <f>IFERROR(VLOOKUP($H74,'[2]Klokan-Prijave'!$A$2:$C$1000,3,FALSE),"")</f>
        <v/>
      </c>
      <c r="K74" s="39" t="str">
        <f t="shared" si="4"/>
        <v/>
      </c>
      <c r="L74" s="18" t="str">
        <f t="shared" si="5"/>
        <v/>
      </c>
    </row>
    <row r="75" spans="1:12" ht="14.45" customHeight="1" x14ac:dyDescent="0.2">
      <c r="A75" s="88">
        <v>65</v>
      </c>
      <c r="B75" s="56"/>
      <c r="C75" s="56"/>
      <c r="D75" s="64" t="str">
        <f>IFERROR(VLOOKUP(VALUE($A75),[1]Leptirići!$A$5:$BA$103,COLUMN(BA:BA),FALSE),"")</f>
        <v/>
      </c>
      <c r="E75" s="16" t="str">
        <f>IFERROR(VLOOKUP(VALUE($A75),[1]Leptirići!$A$5:$BA$103,COLUMN(AA:AA),FALSE),"")</f>
        <v/>
      </c>
      <c r="F75" s="69" t="str">
        <f>IF(LEN(INDEX(B$10:C$109,66,1))&lt;2,IF(LEN(INDEX(B$10:C$109,66,2))&lt;2,"",$B$8),$B$8)</f>
        <v/>
      </c>
      <c r="G75" s="67" t="str">
        <f t="shared" si="2"/>
        <v/>
      </c>
      <c r="H75" s="16" t="str">
        <f t="shared" si="3"/>
        <v/>
      </c>
      <c r="I75" s="90" t="str">
        <f>IFERROR(VLOOKUP($H75,'[2]Klokan-Prijave'!$A$2:$C$1000,2,FALSE),"")</f>
        <v/>
      </c>
      <c r="J75" s="90" t="str">
        <f>IFERROR(VLOOKUP($H75,'[2]Klokan-Prijave'!$A$2:$C$1000,3,FALSE),"")</f>
        <v/>
      </c>
      <c r="K75" s="39" t="str">
        <f t="shared" si="4"/>
        <v/>
      </c>
      <c r="L75" s="18" t="str">
        <f t="shared" si="5"/>
        <v/>
      </c>
    </row>
    <row r="76" spans="1:12" ht="14.45" customHeight="1" x14ac:dyDescent="0.2">
      <c r="A76" s="88">
        <v>66</v>
      </c>
      <c r="B76" s="56"/>
      <c r="C76" s="56"/>
      <c r="D76" s="64" t="str">
        <f>IFERROR(VLOOKUP(VALUE($A76),[1]Leptirići!$A$5:$BA$103,COLUMN(BA:BA),FALSE),"")</f>
        <v/>
      </c>
      <c r="E76" s="16" t="str">
        <f>IFERROR(VLOOKUP(VALUE($A76),[1]Leptirići!$A$5:$BA$103,COLUMN(AA:AA),FALSE),"")</f>
        <v/>
      </c>
      <c r="F76" s="69" t="str">
        <f>IF(LEN(INDEX(B$10:C$109,67,1))&lt;2,IF(LEN(INDEX(B$10:C$109,67,2))&lt;2,"",$B$8),$B$8)</f>
        <v/>
      </c>
      <c r="G76" s="67" t="str">
        <f t="shared" ref="G76:G109" si="6">IF($F76="",IF($D76="","","OŠ"),"OŠ")</f>
        <v/>
      </c>
      <c r="H76" s="16" t="str">
        <f t="shared" ref="H76:H109" si="7">IF($G76="","",$B$6)</f>
        <v/>
      </c>
      <c r="I76" s="90" t="str">
        <f>IFERROR(VLOOKUP($H76,'[2]Klokan-Prijave'!$A$2:$C$1000,2,FALSE),"")</f>
        <v/>
      </c>
      <c r="J76" s="90" t="str">
        <f>IFERROR(VLOOKUP($H76,'[2]Klokan-Prijave'!$A$2:$C$1000,3,FALSE),"")</f>
        <v/>
      </c>
      <c r="K76" s="39" t="str">
        <f t="shared" ref="K76:K109" si="8">IF(D76="","",D76/60)</f>
        <v/>
      </c>
      <c r="L76" s="18" t="str">
        <f t="shared" ref="L76:L109" si="9">IF(D76="","",SUMPRODUCT((D76&lt;D$11:D$109)/COUNTIF(D$11:D$109,D$11:D$109)))</f>
        <v/>
      </c>
    </row>
    <row r="77" spans="1:12" ht="14.45" customHeight="1" x14ac:dyDescent="0.2">
      <c r="A77" s="88">
        <v>67</v>
      </c>
      <c r="B77" s="56"/>
      <c r="C77" s="56"/>
      <c r="D77" s="64" t="str">
        <f>IFERROR(VLOOKUP(VALUE($A77),[1]Leptirići!$A$5:$BA$103,COLUMN(BA:BA),FALSE),"")</f>
        <v/>
      </c>
      <c r="E77" s="16" t="str">
        <f>IFERROR(VLOOKUP(VALUE($A77),[1]Leptirići!$A$5:$BA$103,COLUMN(AA:AA),FALSE),"")</f>
        <v/>
      </c>
      <c r="F77" s="69" t="str">
        <f>IF(LEN(INDEX(B$10:C$109,68,1))&lt;2,IF(LEN(INDEX(B$10:C$109,68,2))&lt;2,"",$B$8),$B$8)</f>
        <v/>
      </c>
      <c r="G77" s="67" t="str">
        <f t="shared" si="6"/>
        <v/>
      </c>
      <c r="H77" s="16" t="str">
        <f t="shared" si="7"/>
        <v/>
      </c>
      <c r="I77" s="90" t="str">
        <f>IFERROR(VLOOKUP($H77,'[2]Klokan-Prijave'!$A$2:$C$1000,2,FALSE),"")</f>
        <v/>
      </c>
      <c r="J77" s="90" t="str">
        <f>IFERROR(VLOOKUP($H77,'[2]Klokan-Prijave'!$A$2:$C$1000,3,FALSE),"")</f>
        <v/>
      </c>
      <c r="K77" s="39" t="str">
        <f t="shared" si="8"/>
        <v/>
      </c>
      <c r="L77" s="18" t="str">
        <f t="shared" si="9"/>
        <v/>
      </c>
    </row>
    <row r="78" spans="1:12" ht="14.45" customHeight="1" x14ac:dyDescent="0.2">
      <c r="A78" s="88">
        <v>68</v>
      </c>
      <c r="B78" s="56"/>
      <c r="C78" s="56"/>
      <c r="D78" s="64" t="str">
        <f>IFERROR(VLOOKUP(VALUE($A78),[1]Leptirići!$A$5:$BA$103,COLUMN(BA:BA),FALSE),"")</f>
        <v/>
      </c>
      <c r="E78" s="16" t="str">
        <f>IFERROR(VLOOKUP(VALUE($A78),[1]Leptirići!$A$5:$BA$103,COLUMN(AA:AA),FALSE),"")</f>
        <v/>
      </c>
      <c r="F78" s="69" t="str">
        <f>IF(LEN(INDEX(B$10:C$109,69,1))&lt;2,IF(LEN(INDEX(B$10:C$109,69,2))&lt;2,"",$B$8),$B$8)</f>
        <v/>
      </c>
      <c r="G78" s="67" t="str">
        <f t="shared" si="6"/>
        <v/>
      </c>
      <c r="H78" s="16" t="str">
        <f t="shared" si="7"/>
        <v/>
      </c>
      <c r="I78" s="90" t="str">
        <f>IFERROR(VLOOKUP($H78,'[2]Klokan-Prijave'!$A$2:$C$1000,2,FALSE),"")</f>
        <v/>
      </c>
      <c r="J78" s="90" t="str">
        <f>IFERROR(VLOOKUP($H78,'[2]Klokan-Prijave'!$A$2:$C$1000,3,FALSE),"")</f>
        <v/>
      </c>
      <c r="K78" s="39" t="str">
        <f t="shared" si="8"/>
        <v/>
      </c>
      <c r="L78" s="18" t="str">
        <f t="shared" si="9"/>
        <v/>
      </c>
    </row>
    <row r="79" spans="1:12" ht="14.45" customHeight="1" x14ac:dyDescent="0.2">
      <c r="A79" s="88">
        <v>69</v>
      </c>
      <c r="B79" s="56"/>
      <c r="C79" s="56"/>
      <c r="D79" s="64" t="str">
        <f>IFERROR(VLOOKUP(VALUE($A79),[1]Leptirići!$A$5:$BA$103,COLUMN(BA:BA),FALSE),"")</f>
        <v/>
      </c>
      <c r="E79" s="16" t="str">
        <f>IFERROR(VLOOKUP(VALUE($A79),[1]Leptirići!$A$5:$BA$103,COLUMN(AA:AA),FALSE),"")</f>
        <v/>
      </c>
      <c r="F79" s="69" t="str">
        <f>IF(LEN(INDEX(B$10:C$109,70,1))&lt;2,IF(LEN(INDEX(B$10:C$109,70,2))&lt;2,"",$B$8),$B$8)</f>
        <v/>
      </c>
      <c r="G79" s="67" t="str">
        <f t="shared" si="6"/>
        <v/>
      </c>
      <c r="H79" s="16" t="str">
        <f t="shared" si="7"/>
        <v/>
      </c>
      <c r="I79" s="90" t="str">
        <f>IFERROR(VLOOKUP($H79,'[2]Klokan-Prijave'!$A$2:$C$1000,2,FALSE),"")</f>
        <v/>
      </c>
      <c r="J79" s="90" t="str">
        <f>IFERROR(VLOOKUP($H79,'[2]Klokan-Prijave'!$A$2:$C$1000,3,FALSE),"")</f>
        <v/>
      </c>
      <c r="K79" s="39" t="str">
        <f t="shared" si="8"/>
        <v/>
      </c>
      <c r="L79" s="18" t="str">
        <f t="shared" si="9"/>
        <v/>
      </c>
    </row>
    <row r="80" spans="1:12" ht="14.45" customHeight="1" x14ac:dyDescent="0.2">
      <c r="A80" s="88">
        <v>70</v>
      </c>
      <c r="B80" s="56"/>
      <c r="C80" s="56"/>
      <c r="D80" s="64" t="str">
        <f>IFERROR(VLOOKUP(VALUE($A80),[1]Leptirići!$A$5:$BA$103,COLUMN(BA:BA),FALSE),"")</f>
        <v/>
      </c>
      <c r="E80" s="16" t="str">
        <f>IFERROR(VLOOKUP(VALUE($A80),[1]Leptirići!$A$5:$BA$103,COLUMN(AA:AA),FALSE),"")</f>
        <v/>
      </c>
      <c r="F80" s="69" t="str">
        <f>IF(LEN(INDEX(B$10:C$109,71,1))&lt;2,IF(LEN(INDEX(B$10:C$109,71,2))&lt;2,"",$B$8),$B$8)</f>
        <v/>
      </c>
      <c r="G80" s="67" t="str">
        <f t="shared" si="6"/>
        <v/>
      </c>
      <c r="H80" s="16" t="str">
        <f t="shared" si="7"/>
        <v/>
      </c>
      <c r="I80" s="90" t="str">
        <f>IFERROR(VLOOKUP($H80,'[2]Klokan-Prijave'!$A$2:$C$1000,2,FALSE),"")</f>
        <v/>
      </c>
      <c r="J80" s="90" t="str">
        <f>IFERROR(VLOOKUP($H80,'[2]Klokan-Prijave'!$A$2:$C$1000,3,FALSE),"")</f>
        <v/>
      </c>
      <c r="K80" s="39" t="str">
        <f t="shared" si="8"/>
        <v/>
      </c>
      <c r="L80" s="18" t="str">
        <f t="shared" si="9"/>
        <v/>
      </c>
    </row>
    <row r="81" spans="1:12" ht="14.45" customHeight="1" x14ac:dyDescent="0.2">
      <c r="A81" s="88">
        <v>71</v>
      </c>
      <c r="B81" s="56"/>
      <c r="C81" s="56"/>
      <c r="D81" s="64" t="str">
        <f>IFERROR(VLOOKUP(VALUE($A81),[1]Leptirići!$A$5:$BA$103,COLUMN(BA:BA),FALSE),"")</f>
        <v/>
      </c>
      <c r="E81" s="16" t="str">
        <f>IFERROR(VLOOKUP(VALUE($A81),[1]Leptirići!$A$5:$BA$103,COLUMN(AA:AA),FALSE),"")</f>
        <v/>
      </c>
      <c r="F81" s="69" t="str">
        <f>IF(LEN(INDEX(B$10:C$109,72,1))&lt;2,IF(LEN(INDEX(B$10:C$109,72,2))&lt;2,"",$B$8),$B$8)</f>
        <v/>
      </c>
      <c r="G81" s="67" t="str">
        <f t="shared" si="6"/>
        <v/>
      </c>
      <c r="H81" s="16" t="str">
        <f t="shared" si="7"/>
        <v/>
      </c>
      <c r="I81" s="90" t="str">
        <f>IFERROR(VLOOKUP($H81,'[2]Klokan-Prijave'!$A$2:$C$1000,2,FALSE),"")</f>
        <v/>
      </c>
      <c r="J81" s="90" t="str">
        <f>IFERROR(VLOOKUP($H81,'[2]Klokan-Prijave'!$A$2:$C$1000,3,FALSE),"")</f>
        <v/>
      </c>
      <c r="K81" s="39" t="str">
        <f t="shared" si="8"/>
        <v/>
      </c>
      <c r="L81" s="18" t="str">
        <f t="shared" si="9"/>
        <v/>
      </c>
    </row>
    <row r="82" spans="1:12" ht="14.45" customHeight="1" x14ac:dyDescent="0.2">
      <c r="A82" s="88">
        <v>72</v>
      </c>
      <c r="B82" s="56"/>
      <c r="C82" s="56"/>
      <c r="D82" s="64" t="str">
        <f>IFERROR(VLOOKUP(VALUE($A82),[1]Leptirići!$A$5:$BA$103,COLUMN(BA:BA),FALSE),"")</f>
        <v/>
      </c>
      <c r="E82" s="16" t="str">
        <f>IFERROR(VLOOKUP(VALUE($A82),[1]Leptirići!$A$5:$BA$103,COLUMN(AA:AA),FALSE),"")</f>
        <v/>
      </c>
      <c r="F82" s="69" t="str">
        <f>IF(LEN(INDEX(B$10:C$109,73,1))&lt;2,IF(LEN(INDEX(B$10:C$109,73,2))&lt;2,"",$B$8),$B$8)</f>
        <v/>
      </c>
      <c r="G82" s="67" t="str">
        <f t="shared" si="6"/>
        <v/>
      </c>
      <c r="H82" s="16" t="str">
        <f t="shared" si="7"/>
        <v/>
      </c>
      <c r="I82" s="90" t="str">
        <f>IFERROR(VLOOKUP($H82,'[2]Klokan-Prijave'!$A$2:$C$1000,2,FALSE),"")</f>
        <v/>
      </c>
      <c r="J82" s="90" t="str">
        <f>IFERROR(VLOOKUP($H82,'[2]Klokan-Prijave'!$A$2:$C$1000,3,FALSE),"")</f>
        <v/>
      </c>
      <c r="K82" s="39" t="str">
        <f t="shared" si="8"/>
        <v/>
      </c>
      <c r="L82" s="18" t="str">
        <f t="shared" si="9"/>
        <v/>
      </c>
    </row>
    <row r="83" spans="1:12" ht="14.45" customHeight="1" x14ac:dyDescent="0.2">
      <c r="A83" s="88">
        <v>73</v>
      </c>
      <c r="B83" s="56"/>
      <c r="C83" s="56"/>
      <c r="D83" s="64" t="str">
        <f>IFERROR(VLOOKUP(VALUE($A83),[1]Leptirići!$A$5:$BA$103,COLUMN(BA:BA),FALSE),"")</f>
        <v/>
      </c>
      <c r="E83" s="16" t="str">
        <f>IFERROR(VLOOKUP(VALUE($A83),[1]Leptirići!$A$5:$BA$103,COLUMN(AA:AA),FALSE),"")</f>
        <v/>
      </c>
      <c r="F83" s="69" t="str">
        <f>IF(LEN(INDEX(B$10:C$109,74,1))&lt;2,IF(LEN(INDEX(B$10:C$109,74,2))&lt;2,"",$B$8),$B$8)</f>
        <v/>
      </c>
      <c r="G83" s="67" t="str">
        <f t="shared" si="6"/>
        <v/>
      </c>
      <c r="H83" s="16" t="str">
        <f t="shared" si="7"/>
        <v/>
      </c>
      <c r="I83" s="90" t="str">
        <f>IFERROR(VLOOKUP($H83,'[2]Klokan-Prijave'!$A$2:$C$1000,2,FALSE),"")</f>
        <v/>
      </c>
      <c r="J83" s="90" t="str">
        <f>IFERROR(VLOOKUP($H83,'[2]Klokan-Prijave'!$A$2:$C$1000,3,FALSE),"")</f>
        <v/>
      </c>
      <c r="K83" s="39" t="str">
        <f t="shared" si="8"/>
        <v/>
      </c>
      <c r="L83" s="18" t="str">
        <f t="shared" si="9"/>
        <v/>
      </c>
    </row>
    <row r="84" spans="1:12" ht="14.45" customHeight="1" x14ac:dyDescent="0.2">
      <c r="A84" s="88">
        <v>74</v>
      </c>
      <c r="B84" s="56"/>
      <c r="C84" s="56"/>
      <c r="D84" s="64" t="str">
        <f>IFERROR(VLOOKUP(VALUE($A84),[1]Leptirići!$A$5:$BA$103,COLUMN(BA:BA),FALSE),"")</f>
        <v/>
      </c>
      <c r="E84" s="16" t="str">
        <f>IFERROR(VLOOKUP(VALUE($A84),[1]Leptirići!$A$5:$BA$103,COLUMN(AA:AA),FALSE),"")</f>
        <v/>
      </c>
      <c r="F84" s="69" t="str">
        <f>IF(LEN(INDEX(B$10:C$109,75,1))&lt;2,IF(LEN(INDEX(B$10:C$109,75,2))&lt;2,"",$B$8),$B$8)</f>
        <v/>
      </c>
      <c r="G84" s="67" t="str">
        <f t="shared" si="6"/>
        <v/>
      </c>
      <c r="H84" s="16" t="str">
        <f t="shared" si="7"/>
        <v/>
      </c>
      <c r="I84" s="90" t="str">
        <f>IFERROR(VLOOKUP($H84,'[2]Klokan-Prijave'!$A$2:$C$1000,2,FALSE),"")</f>
        <v/>
      </c>
      <c r="J84" s="90" t="str">
        <f>IFERROR(VLOOKUP($H84,'[2]Klokan-Prijave'!$A$2:$C$1000,3,FALSE),"")</f>
        <v/>
      </c>
      <c r="K84" s="39" t="str">
        <f t="shared" si="8"/>
        <v/>
      </c>
      <c r="L84" s="18" t="str">
        <f t="shared" si="9"/>
        <v/>
      </c>
    </row>
    <row r="85" spans="1:12" ht="14.45" customHeight="1" x14ac:dyDescent="0.2">
      <c r="A85" s="88">
        <v>75</v>
      </c>
      <c r="B85" s="56"/>
      <c r="C85" s="56"/>
      <c r="D85" s="64" t="str">
        <f>IFERROR(VLOOKUP(VALUE($A85),[1]Leptirići!$A$5:$BA$103,COLUMN(BA:BA),FALSE),"")</f>
        <v/>
      </c>
      <c r="E85" s="16" t="str">
        <f>IFERROR(VLOOKUP(VALUE($A85),[1]Leptirići!$A$5:$BA$103,COLUMN(AA:AA),FALSE),"")</f>
        <v/>
      </c>
      <c r="F85" s="69" t="str">
        <f>IF(LEN(INDEX(B$10:C$109,76,1))&lt;2,IF(LEN(INDEX(B$10:C$109,76,2))&lt;2,"",$B$8),$B$8)</f>
        <v/>
      </c>
      <c r="G85" s="67" t="str">
        <f t="shared" si="6"/>
        <v/>
      </c>
      <c r="H85" s="16" t="str">
        <f t="shared" si="7"/>
        <v/>
      </c>
      <c r="I85" s="90" t="str">
        <f>IFERROR(VLOOKUP($H85,'[2]Klokan-Prijave'!$A$2:$C$1000,2,FALSE),"")</f>
        <v/>
      </c>
      <c r="J85" s="90" t="str">
        <f>IFERROR(VLOOKUP($H85,'[2]Klokan-Prijave'!$A$2:$C$1000,3,FALSE),"")</f>
        <v/>
      </c>
      <c r="K85" s="39" t="str">
        <f t="shared" si="8"/>
        <v/>
      </c>
      <c r="L85" s="18" t="str">
        <f t="shared" si="9"/>
        <v/>
      </c>
    </row>
    <row r="86" spans="1:12" ht="14.45" customHeight="1" x14ac:dyDescent="0.2">
      <c r="A86" s="88">
        <v>76</v>
      </c>
      <c r="B86" s="56"/>
      <c r="C86" s="56"/>
      <c r="D86" s="64" t="str">
        <f>IFERROR(VLOOKUP(VALUE($A86),[1]Leptirići!$A$5:$BA$103,COLUMN(BA:BA),FALSE),"")</f>
        <v/>
      </c>
      <c r="E86" s="16" t="str">
        <f>IFERROR(VLOOKUP(VALUE($A86),[1]Leptirići!$A$5:$BA$103,COLUMN(AA:AA),FALSE),"")</f>
        <v/>
      </c>
      <c r="F86" s="69" t="str">
        <f>IF(LEN(INDEX(B$10:C$109,77,1))&lt;2,IF(LEN(INDEX(B$10:C$109,77,2))&lt;2,"",$B$8),$B$8)</f>
        <v/>
      </c>
      <c r="G86" s="67" t="str">
        <f t="shared" si="6"/>
        <v/>
      </c>
      <c r="H86" s="16" t="str">
        <f t="shared" si="7"/>
        <v/>
      </c>
      <c r="I86" s="90" t="str">
        <f>IFERROR(VLOOKUP($H86,'[2]Klokan-Prijave'!$A$2:$C$1000,2,FALSE),"")</f>
        <v/>
      </c>
      <c r="J86" s="90" t="str">
        <f>IFERROR(VLOOKUP($H86,'[2]Klokan-Prijave'!$A$2:$C$1000,3,FALSE),"")</f>
        <v/>
      </c>
      <c r="K86" s="39" t="str">
        <f t="shared" si="8"/>
        <v/>
      </c>
      <c r="L86" s="18" t="str">
        <f t="shared" si="9"/>
        <v/>
      </c>
    </row>
    <row r="87" spans="1:12" ht="14.45" customHeight="1" x14ac:dyDescent="0.2">
      <c r="A87" s="88">
        <v>77</v>
      </c>
      <c r="B87" s="56"/>
      <c r="C87" s="56"/>
      <c r="D87" s="64" t="str">
        <f>IFERROR(VLOOKUP(VALUE($A87),[1]Leptirići!$A$5:$BA$103,COLUMN(BA:BA),FALSE),"")</f>
        <v/>
      </c>
      <c r="E87" s="16" t="str">
        <f>IFERROR(VLOOKUP(VALUE($A87),[1]Leptirići!$A$5:$BA$103,COLUMN(AA:AA),FALSE),"")</f>
        <v/>
      </c>
      <c r="F87" s="69" t="str">
        <f>IF(LEN(INDEX(B$10:C$109,78,1))&lt;2,IF(LEN(INDEX(B$10:C$109,78,2))&lt;2,"",$B$8),$B$8)</f>
        <v/>
      </c>
      <c r="G87" s="67" t="str">
        <f t="shared" si="6"/>
        <v/>
      </c>
      <c r="H87" s="16" t="str">
        <f t="shared" si="7"/>
        <v/>
      </c>
      <c r="I87" s="90" t="str">
        <f>IFERROR(VLOOKUP($H87,'[2]Klokan-Prijave'!$A$2:$C$1000,2,FALSE),"")</f>
        <v/>
      </c>
      <c r="J87" s="90" t="str">
        <f>IFERROR(VLOOKUP($H87,'[2]Klokan-Prijave'!$A$2:$C$1000,3,FALSE),"")</f>
        <v/>
      </c>
      <c r="K87" s="39" t="str">
        <f t="shared" si="8"/>
        <v/>
      </c>
      <c r="L87" s="18" t="str">
        <f t="shared" si="9"/>
        <v/>
      </c>
    </row>
    <row r="88" spans="1:12" ht="14.45" customHeight="1" x14ac:dyDescent="0.2">
      <c r="A88" s="88">
        <v>78</v>
      </c>
      <c r="B88" s="56"/>
      <c r="C88" s="56"/>
      <c r="D88" s="64" t="str">
        <f>IFERROR(VLOOKUP(VALUE($A88),[1]Leptirići!$A$5:$BA$103,COLUMN(BA:BA),FALSE),"")</f>
        <v/>
      </c>
      <c r="E88" s="16" t="str">
        <f>IFERROR(VLOOKUP(VALUE($A88),[1]Leptirići!$A$5:$BA$103,COLUMN(AA:AA),FALSE),"")</f>
        <v/>
      </c>
      <c r="F88" s="69" t="str">
        <f>IF(LEN(INDEX(B$10:C$109,79,1))&lt;2,IF(LEN(INDEX(B$10:C$109,79,2))&lt;2,"",$B$8),$B$8)</f>
        <v/>
      </c>
      <c r="G88" s="67" t="str">
        <f t="shared" si="6"/>
        <v/>
      </c>
      <c r="H88" s="16" t="str">
        <f t="shared" si="7"/>
        <v/>
      </c>
      <c r="I88" s="90" t="str">
        <f>IFERROR(VLOOKUP($H88,'[2]Klokan-Prijave'!$A$2:$C$1000,2,FALSE),"")</f>
        <v/>
      </c>
      <c r="J88" s="90" t="str">
        <f>IFERROR(VLOOKUP($H88,'[2]Klokan-Prijave'!$A$2:$C$1000,3,FALSE),"")</f>
        <v/>
      </c>
      <c r="K88" s="39" t="str">
        <f t="shared" si="8"/>
        <v/>
      </c>
      <c r="L88" s="18" t="str">
        <f t="shared" si="9"/>
        <v/>
      </c>
    </row>
    <row r="89" spans="1:12" ht="14.45" customHeight="1" x14ac:dyDescent="0.2">
      <c r="A89" s="88">
        <v>79</v>
      </c>
      <c r="B89" s="56"/>
      <c r="C89" s="56"/>
      <c r="D89" s="64" t="str">
        <f>IFERROR(VLOOKUP(VALUE($A89),[1]Leptirići!$A$5:$BA$103,COLUMN(BA:BA),FALSE),"")</f>
        <v/>
      </c>
      <c r="E89" s="16" t="str">
        <f>IFERROR(VLOOKUP(VALUE($A89),[1]Leptirići!$A$5:$BA$103,COLUMN(AA:AA),FALSE),"")</f>
        <v/>
      </c>
      <c r="F89" s="69" t="str">
        <f>IF(LEN(INDEX(B$10:C$109,80,1))&lt;2,IF(LEN(INDEX(B$10:C$109,80,2))&lt;2,"",$B$8),$B$8)</f>
        <v/>
      </c>
      <c r="G89" s="67" t="str">
        <f t="shared" si="6"/>
        <v/>
      </c>
      <c r="H89" s="16" t="str">
        <f t="shared" si="7"/>
        <v/>
      </c>
      <c r="I89" s="90" t="str">
        <f>IFERROR(VLOOKUP($H89,'[2]Klokan-Prijave'!$A$2:$C$1000,2,FALSE),"")</f>
        <v/>
      </c>
      <c r="J89" s="90" t="str">
        <f>IFERROR(VLOOKUP($H89,'[2]Klokan-Prijave'!$A$2:$C$1000,3,FALSE),"")</f>
        <v/>
      </c>
      <c r="K89" s="39" t="str">
        <f t="shared" si="8"/>
        <v/>
      </c>
      <c r="L89" s="18" t="str">
        <f t="shared" si="9"/>
        <v/>
      </c>
    </row>
    <row r="90" spans="1:12" ht="14.45" customHeight="1" x14ac:dyDescent="0.2">
      <c r="A90" s="88">
        <v>80</v>
      </c>
      <c r="B90" s="56"/>
      <c r="C90" s="56"/>
      <c r="D90" s="64" t="str">
        <f>IFERROR(VLOOKUP(VALUE($A90),[1]Leptirići!$A$5:$BA$103,COLUMN(BA:BA),FALSE),"")</f>
        <v/>
      </c>
      <c r="E90" s="16" t="str">
        <f>IFERROR(VLOOKUP(VALUE($A90),[1]Leptirići!$A$5:$BA$103,COLUMN(AA:AA),FALSE),"")</f>
        <v/>
      </c>
      <c r="F90" s="69" t="str">
        <f>IF(LEN(INDEX(B$10:C$109,81,1))&lt;2,IF(LEN(INDEX(B$10:C$109,81,2))&lt;2,"",$B$8),$B$8)</f>
        <v/>
      </c>
      <c r="G90" s="67" t="str">
        <f t="shared" si="6"/>
        <v/>
      </c>
      <c r="H90" s="16" t="str">
        <f t="shared" si="7"/>
        <v/>
      </c>
      <c r="I90" s="90" t="str">
        <f>IFERROR(VLOOKUP($H90,'[2]Klokan-Prijave'!$A$2:$C$1000,2,FALSE),"")</f>
        <v/>
      </c>
      <c r="J90" s="90" t="str">
        <f>IFERROR(VLOOKUP($H90,'[2]Klokan-Prijave'!$A$2:$C$1000,3,FALSE),"")</f>
        <v/>
      </c>
      <c r="K90" s="39" t="str">
        <f t="shared" si="8"/>
        <v/>
      </c>
      <c r="L90" s="18" t="str">
        <f t="shared" si="9"/>
        <v/>
      </c>
    </row>
    <row r="91" spans="1:12" ht="14.45" customHeight="1" x14ac:dyDescent="0.2">
      <c r="A91" s="88">
        <v>81</v>
      </c>
      <c r="B91" s="56"/>
      <c r="C91" s="56"/>
      <c r="D91" s="64" t="str">
        <f>IFERROR(VLOOKUP(VALUE($A91),[1]Leptirići!$A$5:$BA$103,COLUMN(BA:BA),FALSE),"")</f>
        <v/>
      </c>
      <c r="E91" s="16" t="str">
        <f>IFERROR(VLOOKUP(VALUE($A91),[1]Leptirići!$A$5:$BA$103,COLUMN(AA:AA),FALSE),"")</f>
        <v/>
      </c>
      <c r="F91" s="69" t="str">
        <f>IF(LEN(INDEX(B$10:C$109,82,1))&lt;2,IF(LEN(INDEX(B$10:C$109,82,2))&lt;2,"",$B$8),$B$8)</f>
        <v/>
      </c>
      <c r="G91" s="67" t="str">
        <f t="shared" si="6"/>
        <v/>
      </c>
      <c r="H91" s="16" t="str">
        <f t="shared" si="7"/>
        <v/>
      </c>
      <c r="I91" s="90" t="str">
        <f>IFERROR(VLOOKUP($H91,'[2]Klokan-Prijave'!$A$2:$C$1000,2,FALSE),"")</f>
        <v/>
      </c>
      <c r="J91" s="90" t="str">
        <f>IFERROR(VLOOKUP($H91,'[2]Klokan-Prijave'!$A$2:$C$1000,3,FALSE),"")</f>
        <v/>
      </c>
      <c r="K91" s="39" t="str">
        <f t="shared" si="8"/>
        <v/>
      </c>
      <c r="L91" s="18" t="str">
        <f t="shared" si="9"/>
        <v/>
      </c>
    </row>
    <row r="92" spans="1:12" ht="14.45" customHeight="1" x14ac:dyDescent="0.2">
      <c r="A92" s="88">
        <v>82</v>
      </c>
      <c r="B92" s="56"/>
      <c r="C92" s="56"/>
      <c r="D92" s="64" t="str">
        <f>IFERROR(VLOOKUP(VALUE($A92),[1]Leptirići!$A$5:$BA$103,COLUMN(BA:BA),FALSE),"")</f>
        <v/>
      </c>
      <c r="E92" s="16" t="str">
        <f>IFERROR(VLOOKUP(VALUE($A92),[1]Leptirići!$A$5:$BA$103,COLUMN(AA:AA),FALSE),"")</f>
        <v/>
      </c>
      <c r="F92" s="69" t="str">
        <f>IF(LEN(INDEX(B$10:C$109,83,1))&lt;2,IF(LEN(INDEX(B$10:C$109,83,2))&lt;2,"",$B$8),$B$8)</f>
        <v/>
      </c>
      <c r="G92" s="67" t="str">
        <f t="shared" si="6"/>
        <v/>
      </c>
      <c r="H92" s="16" t="str">
        <f t="shared" si="7"/>
        <v/>
      </c>
      <c r="I92" s="90" t="str">
        <f>IFERROR(VLOOKUP($H92,'[2]Klokan-Prijave'!$A$2:$C$1000,2,FALSE),"")</f>
        <v/>
      </c>
      <c r="J92" s="90" t="str">
        <f>IFERROR(VLOOKUP($H92,'[2]Klokan-Prijave'!$A$2:$C$1000,3,FALSE),"")</f>
        <v/>
      </c>
      <c r="K92" s="39" t="str">
        <f t="shared" si="8"/>
        <v/>
      </c>
      <c r="L92" s="18" t="str">
        <f t="shared" si="9"/>
        <v/>
      </c>
    </row>
    <row r="93" spans="1:12" ht="14.45" customHeight="1" x14ac:dyDescent="0.2">
      <c r="A93" s="88">
        <v>83</v>
      </c>
      <c r="B93" s="56"/>
      <c r="C93" s="56"/>
      <c r="D93" s="64" t="str">
        <f>IFERROR(VLOOKUP(VALUE($A93),[1]Leptirići!$A$5:$BA$103,COLUMN(BA:BA),FALSE),"")</f>
        <v/>
      </c>
      <c r="E93" s="16" t="str">
        <f>IFERROR(VLOOKUP(VALUE($A93),[1]Leptirići!$A$5:$BA$103,COLUMN(AA:AA),FALSE),"")</f>
        <v/>
      </c>
      <c r="F93" s="69" t="str">
        <f>IF(LEN(INDEX(B$10:C$109,84,1))&lt;2,IF(LEN(INDEX(B$10:C$109,84,2))&lt;2,"",$B$8),$B$8)</f>
        <v/>
      </c>
      <c r="G93" s="67" t="str">
        <f t="shared" si="6"/>
        <v/>
      </c>
      <c r="H93" s="16" t="str">
        <f t="shared" si="7"/>
        <v/>
      </c>
      <c r="I93" s="90" t="str">
        <f>IFERROR(VLOOKUP($H93,'[2]Klokan-Prijave'!$A$2:$C$1000,2,FALSE),"")</f>
        <v/>
      </c>
      <c r="J93" s="90" t="str">
        <f>IFERROR(VLOOKUP($H93,'[2]Klokan-Prijave'!$A$2:$C$1000,3,FALSE),"")</f>
        <v/>
      </c>
      <c r="K93" s="39" t="str">
        <f t="shared" si="8"/>
        <v/>
      </c>
      <c r="L93" s="18" t="str">
        <f t="shared" si="9"/>
        <v/>
      </c>
    </row>
    <row r="94" spans="1:12" ht="14.45" customHeight="1" x14ac:dyDescent="0.2">
      <c r="A94" s="88">
        <v>84</v>
      </c>
      <c r="B94" s="56"/>
      <c r="C94" s="56"/>
      <c r="D94" s="64" t="str">
        <f>IFERROR(VLOOKUP(VALUE($A94),[1]Leptirići!$A$5:$BA$103,COLUMN(BA:BA),FALSE),"")</f>
        <v/>
      </c>
      <c r="E94" s="16" t="str">
        <f>IFERROR(VLOOKUP(VALUE($A94),[1]Leptirići!$A$5:$BA$103,COLUMN(AA:AA),FALSE),"")</f>
        <v/>
      </c>
      <c r="F94" s="69" t="str">
        <f>IF(LEN(INDEX(B$10:C$109,85,1))&lt;2,IF(LEN(INDEX(B$10:C$109,85,2))&lt;2,"",$B$8),$B$8)</f>
        <v/>
      </c>
      <c r="G94" s="67" t="str">
        <f t="shared" si="6"/>
        <v/>
      </c>
      <c r="H94" s="16" t="str">
        <f t="shared" si="7"/>
        <v/>
      </c>
      <c r="I94" s="90" t="str">
        <f>IFERROR(VLOOKUP($H94,'[2]Klokan-Prijave'!$A$2:$C$1000,2,FALSE),"")</f>
        <v/>
      </c>
      <c r="J94" s="90" t="str">
        <f>IFERROR(VLOOKUP($H94,'[2]Klokan-Prijave'!$A$2:$C$1000,3,FALSE),"")</f>
        <v/>
      </c>
      <c r="K94" s="39" t="str">
        <f t="shared" si="8"/>
        <v/>
      </c>
      <c r="L94" s="18" t="str">
        <f t="shared" si="9"/>
        <v/>
      </c>
    </row>
    <row r="95" spans="1:12" ht="14.45" customHeight="1" x14ac:dyDescent="0.2">
      <c r="A95" s="88">
        <v>85</v>
      </c>
      <c r="B95" s="56"/>
      <c r="C95" s="56"/>
      <c r="D95" s="64" t="str">
        <f>IFERROR(VLOOKUP(VALUE($A95),[1]Leptirići!$A$5:$BA$103,COLUMN(BA:BA),FALSE),"")</f>
        <v/>
      </c>
      <c r="E95" s="16" t="str">
        <f>IFERROR(VLOOKUP(VALUE($A95),[1]Leptirići!$A$5:$BA$103,COLUMN(AA:AA),FALSE),"")</f>
        <v/>
      </c>
      <c r="F95" s="69" t="str">
        <f>IF(LEN(INDEX(B$10:C$109,86,1))&lt;2,IF(LEN(INDEX(B$10:C$109,86,2))&lt;2,"",$B$8),$B$8)</f>
        <v/>
      </c>
      <c r="G95" s="67" t="str">
        <f t="shared" si="6"/>
        <v/>
      </c>
      <c r="H95" s="16" t="str">
        <f t="shared" si="7"/>
        <v/>
      </c>
      <c r="I95" s="90" t="str">
        <f>IFERROR(VLOOKUP($H95,'[2]Klokan-Prijave'!$A$2:$C$1000,2,FALSE),"")</f>
        <v/>
      </c>
      <c r="J95" s="90" t="str">
        <f>IFERROR(VLOOKUP($H95,'[2]Klokan-Prijave'!$A$2:$C$1000,3,FALSE),"")</f>
        <v/>
      </c>
      <c r="K95" s="39" t="str">
        <f t="shared" si="8"/>
        <v/>
      </c>
      <c r="L95" s="18" t="str">
        <f t="shared" si="9"/>
        <v/>
      </c>
    </row>
    <row r="96" spans="1:12" ht="14.45" customHeight="1" x14ac:dyDescent="0.2">
      <c r="A96" s="88">
        <v>86</v>
      </c>
      <c r="B96" s="56"/>
      <c r="C96" s="55"/>
      <c r="D96" s="64" t="str">
        <f>IFERROR(VLOOKUP(VALUE($A96),[1]Leptirići!$A$5:$BA$103,COLUMN(BA:BA),FALSE),"")</f>
        <v/>
      </c>
      <c r="E96" s="16" t="str">
        <f>IFERROR(VLOOKUP(VALUE($A96),[1]Leptirići!$A$5:$BA$103,COLUMN(AA:AA),FALSE),"")</f>
        <v/>
      </c>
      <c r="F96" s="69" t="str">
        <f>IF(LEN(INDEX(B$10:C$109,87,1))&lt;2,IF(LEN(INDEX(B$10:C$109,87,2))&lt;2,"",$B$8),$B$8)</f>
        <v/>
      </c>
      <c r="G96" s="67" t="str">
        <f t="shared" si="6"/>
        <v/>
      </c>
      <c r="H96" s="16" t="str">
        <f t="shared" si="7"/>
        <v/>
      </c>
      <c r="I96" s="90" t="str">
        <f>IFERROR(VLOOKUP($H96,'[2]Klokan-Prijave'!$A$2:$C$1000,2,FALSE),"")</f>
        <v/>
      </c>
      <c r="J96" s="90" t="str">
        <f>IFERROR(VLOOKUP($H96,'[2]Klokan-Prijave'!$A$2:$C$1000,3,FALSE),"")</f>
        <v/>
      </c>
      <c r="K96" s="39" t="str">
        <f t="shared" si="8"/>
        <v/>
      </c>
      <c r="L96" s="18" t="str">
        <f t="shared" si="9"/>
        <v/>
      </c>
    </row>
    <row r="97" spans="1:12" ht="14.45" customHeight="1" x14ac:dyDescent="0.2">
      <c r="A97" s="88">
        <v>87</v>
      </c>
      <c r="B97" s="56"/>
      <c r="C97" s="56"/>
      <c r="D97" s="64" t="str">
        <f>IFERROR(VLOOKUP(VALUE($A97),[1]Leptirići!$A$5:$BA$103,COLUMN(BA:BA),FALSE),"")</f>
        <v/>
      </c>
      <c r="E97" s="16" t="str">
        <f>IFERROR(VLOOKUP(VALUE($A97),[1]Leptirići!$A$5:$BA$103,COLUMN(AA:AA),FALSE),"")</f>
        <v/>
      </c>
      <c r="F97" s="69" t="str">
        <f>IF(LEN(INDEX(B$10:C$109,88,1))&lt;2,IF(LEN(INDEX(B$10:C$109,88,2))&lt;2,"",$B$8),$B$8)</f>
        <v/>
      </c>
      <c r="G97" s="67" t="str">
        <f t="shared" si="6"/>
        <v/>
      </c>
      <c r="H97" s="16" t="str">
        <f t="shared" si="7"/>
        <v/>
      </c>
      <c r="I97" s="90" t="str">
        <f>IFERROR(VLOOKUP($H97,'[2]Klokan-Prijave'!$A$2:$C$1000,2,FALSE),"")</f>
        <v/>
      </c>
      <c r="J97" s="90" t="str">
        <f>IFERROR(VLOOKUP($H97,'[2]Klokan-Prijave'!$A$2:$C$1000,3,FALSE),"")</f>
        <v/>
      </c>
      <c r="K97" s="39" t="str">
        <f t="shared" si="8"/>
        <v/>
      </c>
      <c r="L97" s="18" t="str">
        <f t="shared" si="9"/>
        <v/>
      </c>
    </row>
    <row r="98" spans="1:12" ht="14.45" customHeight="1" x14ac:dyDescent="0.2">
      <c r="A98" s="88">
        <v>88</v>
      </c>
      <c r="B98" s="56"/>
      <c r="C98" s="56"/>
      <c r="D98" s="64" t="str">
        <f>IFERROR(VLOOKUP(VALUE($A98),[1]Leptirići!$A$5:$BA$103,COLUMN(BA:BA),FALSE),"")</f>
        <v/>
      </c>
      <c r="E98" s="16" t="str">
        <f>IFERROR(VLOOKUP(VALUE($A98),[1]Leptirići!$A$5:$BA$103,COLUMN(AA:AA),FALSE),"")</f>
        <v/>
      </c>
      <c r="F98" s="69" t="str">
        <f>IF(LEN(INDEX(B$10:C$109,89,1))&lt;2,IF(LEN(INDEX(B$10:C$109,89,2))&lt;2,"",$B$8),$B$8)</f>
        <v/>
      </c>
      <c r="G98" s="67" t="str">
        <f t="shared" si="6"/>
        <v/>
      </c>
      <c r="H98" s="16" t="str">
        <f t="shared" si="7"/>
        <v/>
      </c>
      <c r="I98" s="90" t="str">
        <f>IFERROR(VLOOKUP($H98,'[2]Klokan-Prijave'!$A$2:$C$1000,2,FALSE),"")</f>
        <v/>
      </c>
      <c r="J98" s="90" t="str">
        <f>IFERROR(VLOOKUP($H98,'[2]Klokan-Prijave'!$A$2:$C$1000,3,FALSE),"")</f>
        <v/>
      </c>
      <c r="K98" s="39" t="str">
        <f t="shared" si="8"/>
        <v/>
      </c>
      <c r="L98" s="18" t="str">
        <f t="shared" si="9"/>
        <v/>
      </c>
    </row>
    <row r="99" spans="1:12" ht="14.45" customHeight="1" x14ac:dyDescent="0.2">
      <c r="A99" s="88">
        <v>89</v>
      </c>
      <c r="B99" s="56"/>
      <c r="C99" s="56"/>
      <c r="D99" s="64" t="str">
        <f>IFERROR(VLOOKUP(VALUE($A99),[1]Leptirići!$A$5:$BA$103,COLUMN(BA:BA),FALSE),"")</f>
        <v/>
      </c>
      <c r="E99" s="16" t="str">
        <f>IFERROR(VLOOKUP(VALUE($A99),[1]Leptirići!$A$5:$BA$103,COLUMN(AA:AA),FALSE),"")</f>
        <v/>
      </c>
      <c r="F99" s="69" t="str">
        <f>IF(LEN(INDEX(B$10:C$109,90,1))&lt;2,IF(LEN(INDEX(B$10:C$109,90,2))&lt;2,"",$B$8),$B$8)</f>
        <v/>
      </c>
      <c r="G99" s="67" t="str">
        <f t="shared" si="6"/>
        <v/>
      </c>
      <c r="H99" s="16" t="str">
        <f t="shared" si="7"/>
        <v/>
      </c>
      <c r="I99" s="90" t="str">
        <f>IFERROR(VLOOKUP($H99,'[2]Klokan-Prijave'!$A$2:$C$1000,2,FALSE),"")</f>
        <v/>
      </c>
      <c r="J99" s="90" t="str">
        <f>IFERROR(VLOOKUP($H99,'[2]Klokan-Prijave'!$A$2:$C$1000,3,FALSE),"")</f>
        <v/>
      </c>
      <c r="K99" s="39" t="str">
        <f t="shared" si="8"/>
        <v/>
      </c>
      <c r="L99" s="18" t="str">
        <f t="shared" si="9"/>
        <v/>
      </c>
    </row>
    <row r="100" spans="1:12" ht="14.45" customHeight="1" x14ac:dyDescent="0.2">
      <c r="A100" s="88">
        <v>90</v>
      </c>
      <c r="B100" s="56"/>
      <c r="C100" s="56"/>
      <c r="D100" s="64" t="str">
        <f>IFERROR(VLOOKUP(VALUE($A100),[1]Leptirići!$A$5:$BA$103,COLUMN(BA:BA),FALSE),"")</f>
        <v/>
      </c>
      <c r="E100" s="16" t="str">
        <f>IFERROR(VLOOKUP(VALUE($A100),[1]Leptirići!$A$5:$BA$103,COLUMN(AA:AA),FALSE),"")</f>
        <v/>
      </c>
      <c r="F100" s="69" t="str">
        <f>IF(LEN(INDEX(B$10:C$109,91,1))&lt;2,IF(LEN(INDEX(B$10:C$109,91,2))&lt;2,"",$B$8),$B$8)</f>
        <v/>
      </c>
      <c r="G100" s="67" t="str">
        <f t="shared" si="6"/>
        <v/>
      </c>
      <c r="H100" s="16" t="str">
        <f t="shared" si="7"/>
        <v/>
      </c>
      <c r="I100" s="90" t="str">
        <f>IFERROR(VLOOKUP($H100,'[2]Klokan-Prijave'!$A$2:$C$1000,2,FALSE),"")</f>
        <v/>
      </c>
      <c r="J100" s="90" t="str">
        <f>IFERROR(VLOOKUP($H100,'[2]Klokan-Prijave'!$A$2:$C$1000,3,FALSE),"")</f>
        <v/>
      </c>
      <c r="K100" s="39" t="str">
        <f t="shared" si="8"/>
        <v/>
      </c>
      <c r="L100" s="18" t="str">
        <f t="shared" si="9"/>
        <v/>
      </c>
    </row>
    <row r="101" spans="1:12" ht="14.45" customHeight="1" x14ac:dyDescent="0.2">
      <c r="A101" s="88">
        <v>91</v>
      </c>
      <c r="B101" s="56"/>
      <c r="C101" s="56"/>
      <c r="D101" s="64" t="str">
        <f>IFERROR(VLOOKUP(VALUE($A101),[1]Leptirići!$A$5:$BA$103,COLUMN(BA:BA),FALSE),"")</f>
        <v/>
      </c>
      <c r="E101" s="16" t="str">
        <f>IFERROR(VLOOKUP(VALUE($A101),[1]Leptirići!$A$5:$BA$103,COLUMN(AA:AA),FALSE),"")</f>
        <v/>
      </c>
      <c r="F101" s="69" t="str">
        <f>IF(LEN(INDEX(B$10:C$109,92,1))&lt;2,IF(LEN(INDEX(B$10:C$109,92,2))&lt;2,"",$B$8),$B$8)</f>
        <v/>
      </c>
      <c r="G101" s="67" t="str">
        <f t="shared" si="6"/>
        <v/>
      </c>
      <c r="H101" s="16" t="str">
        <f t="shared" si="7"/>
        <v/>
      </c>
      <c r="I101" s="90" t="str">
        <f>IFERROR(VLOOKUP($H101,'[2]Klokan-Prijave'!$A$2:$C$1000,2,FALSE),"")</f>
        <v/>
      </c>
      <c r="J101" s="90" t="str">
        <f>IFERROR(VLOOKUP($H101,'[2]Klokan-Prijave'!$A$2:$C$1000,3,FALSE),"")</f>
        <v/>
      </c>
      <c r="K101" s="39" t="str">
        <f t="shared" si="8"/>
        <v/>
      </c>
      <c r="L101" s="18" t="str">
        <f t="shared" si="9"/>
        <v/>
      </c>
    </row>
    <row r="102" spans="1:12" ht="14.45" customHeight="1" x14ac:dyDescent="0.2">
      <c r="A102" s="88">
        <v>92</v>
      </c>
      <c r="B102" s="56"/>
      <c r="C102" s="56"/>
      <c r="D102" s="64" t="str">
        <f>IFERROR(VLOOKUP(VALUE($A102),[1]Leptirići!$A$5:$BA$103,COLUMN(BA:BA),FALSE),"")</f>
        <v/>
      </c>
      <c r="E102" s="16" t="str">
        <f>IFERROR(VLOOKUP(VALUE($A102),[1]Leptirići!$A$5:$BA$103,COLUMN(AA:AA),FALSE),"")</f>
        <v/>
      </c>
      <c r="F102" s="69" t="str">
        <f>IF(LEN(INDEX(B$10:C$109,93,1))&lt;2,IF(LEN(INDEX(B$10:C$109,93,2))&lt;2,"",$B$8),$B$8)</f>
        <v/>
      </c>
      <c r="G102" s="67" t="str">
        <f t="shared" si="6"/>
        <v/>
      </c>
      <c r="H102" s="16" t="str">
        <f t="shared" si="7"/>
        <v/>
      </c>
      <c r="I102" s="90" t="str">
        <f>IFERROR(VLOOKUP($H102,'[2]Klokan-Prijave'!$A$2:$C$1000,2,FALSE),"")</f>
        <v/>
      </c>
      <c r="J102" s="90" t="str">
        <f>IFERROR(VLOOKUP($H102,'[2]Klokan-Prijave'!$A$2:$C$1000,3,FALSE),"")</f>
        <v/>
      </c>
      <c r="K102" s="39" t="str">
        <f t="shared" si="8"/>
        <v/>
      </c>
      <c r="L102" s="18" t="str">
        <f t="shared" si="9"/>
        <v/>
      </c>
    </row>
    <row r="103" spans="1:12" ht="14.45" customHeight="1" x14ac:dyDescent="0.2">
      <c r="A103" s="88">
        <v>93</v>
      </c>
      <c r="B103" s="56"/>
      <c r="C103" s="56"/>
      <c r="D103" s="64" t="str">
        <f>IFERROR(VLOOKUP(VALUE($A103),[1]Leptirići!$A$5:$BA$103,COLUMN(BA:BA),FALSE),"")</f>
        <v/>
      </c>
      <c r="E103" s="16" t="str">
        <f>IFERROR(VLOOKUP(VALUE($A103),[1]Leptirići!$A$5:$BA$103,COLUMN(AA:AA),FALSE),"")</f>
        <v/>
      </c>
      <c r="F103" s="69" t="str">
        <f>IF(LEN(INDEX(B$10:C$109,94,1))&lt;2,IF(LEN(INDEX(B$10:C$109,94,2))&lt;2,"",$B$8),$B$8)</f>
        <v/>
      </c>
      <c r="G103" s="67" t="str">
        <f t="shared" si="6"/>
        <v/>
      </c>
      <c r="H103" s="16" t="str">
        <f t="shared" si="7"/>
        <v/>
      </c>
      <c r="I103" s="90" t="str">
        <f>IFERROR(VLOOKUP($H103,'[2]Klokan-Prijave'!$A$2:$C$1000,2,FALSE),"")</f>
        <v/>
      </c>
      <c r="J103" s="90" t="str">
        <f>IFERROR(VLOOKUP($H103,'[2]Klokan-Prijave'!$A$2:$C$1000,3,FALSE),"")</f>
        <v/>
      </c>
      <c r="K103" s="39" t="str">
        <f t="shared" si="8"/>
        <v/>
      </c>
      <c r="L103" s="18" t="str">
        <f t="shared" si="9"/>
        <v/>
      </c>
    </row>
    <row r="104" spans="1:12" ht="14.45" customHeight="1" x14ac:dyDescent="0.2">
      <c r="A104" s="88">
        <v>94</v>
      </c>
      <c r="B104" s="56"/>
      <c r="C104" s="56"/>
      <c r="D104" s="64" t="str">
        <f>IFERROR(VLOOKUP(VALUE($A104),[1]Leptirići!$A$5:$BA$103,COLUMN(BA:BA),FALSE),"")</f>
        <v/>
      </c>
      <c r="E104" s="16" t="str">
        <f>IFERROR(VLOOKUP(VALUE($A104),[1]Leptirići!$A$5:$BA$103,COLUMN(AA:AA),FALSE),"")</f>
        <v/>
      </c>
      <c r="F104" s="69" t="str">
        <f>IF(LEN(INDEX(B$10:C$109,95,1))&lt;2,IF(LEN(INDEX(B$10:C$109,95,2))&lt;2,"",$B$8),$B$8)</f>
        <v/>
      </c>
      <c r="G104" s="67" t="str">
        <f t="shared" si="6"/>
        <v/>
      </c>
      <c r="H104" s="16" t="str">
        <f t="shared" si="7"/>
        <v/>
      </c>
      <c r="I104" s="90" t="str">
        <f>IFERROR(VLOOKUP($H104,'[2]Klokan-Prijave'!$A$2:$C$1000,2,FALSE),"")</f>
        <v/>
      </c>
      <c r="J104" s="90" t="str">
        <f>IFERROR(VLOOKUP($H104,'[2]Klokan-Prijave'!$A$2:$C$1000,3,FALSE),"")</f>
        <v/>
      </c>
      <c r="K104" s="39" t="str">
        <f t="shared" si="8"/>
        <v/>
      </c>
      <c r="L104" s="18" t="str">
        <f t="shared" si="9"/>
        <v/>
      </c>
    </row>
    <row r="105" spans="1:12" ht="14.45" customHeight="1" x14ac:dyDescent="0.2">
      <c r="A105" s="88">
        <v>95</v>
      </c>
      <c r="B105" s="56"/>
      <c r="C105" s="56"/>
      <c r="D105" s="64" t="str">
        <f>IFERROR(VLOOKUP(VALUE($A105),[1]Leptirići!$A$5:$BA$103,COLUMN(BA:BA),FALSE),"")</f>
        <v/>
      </c>
      <c r="E105" s="16" t="str">
        <f>IFERROR(VLOOKUP(VALUE($A105),[1]Leptirići!$A$5:$BA$103,COLUMN(AA:AA),FALSE),"")</f>
        <v/>
      </c>
      <c r="F105" s="69" t="str">
        <f>IF(LEN(INDEX(B$10:C$109,96,1))&lt;2,IF(LEN(INDEX(B$10:C$109,96,2))&lt;2,"",$B$8),$B$8)</f>
        <v/>
      </c>
      <c r="G105" s="67" t="str">
        <f t="shared" si="6"/>
        <v/>
      </c>
      <c r="H105" s="16" t="str">
        <f t="shared" si="7"/>
        <v/>
      </c>
      <c r="I105" s="90" t="str">
        <f>IFERROR(VLOOKUP($H105,'[2]Klokan-Prijave'!$A$2:$C$1000,2,FALSE),"")</f>
        <v/>
      </c>
      <c r="J105" s="90" t="str">
        <f>IFERROR(VLOOKUP($H105,'[2]Klokan-Prijave'!$A$2:$C$1000,3,FALSE),"")</f>
        <v/>
      </c>
      <c r="K105" s="39" t="str">
        <f t="shared" si="8"/>
        <v/>
      </c>
      <c r="L105" s="18" t="str">
        <f t="shared" si="9"/>
        <v/>
      </c>
    </row>
    <row r="106" spans="1:12" ht="14.45" customHeight="1" x14ac:dyDescent="0.2">
      <c r="A106" s="88">
        <v>96</v>
      </c>
      <c r="B106" s="56"/>
      <c r="C106" s="56"/>
      <c r="D106" s="64" t="str">
        <f>IFERROR(VLOOKUP(VALUE($A106),[1]Leptirići!$A$5:$BA$103,COLUMN(BA:BA),FALSE),"")</f>
        <v/>
      </c>
      <c r="E106" s="16" t="str">
        <f>IFERROR(VLOOKUP(VALUE($A106),[1]Leptirići!$A$5:$BA$103,COLUMN(AA:AA),FALSE),"")</f>
        <v/>
      </c>
      <c r="F106" s="69" t="str">
        <f>IF(LEN(INDEX(B$10:C$109,97,1))&lt;2,IF(LEN(INDEX(B$10:C$109,97,2))&lt;2,"",$B$8),$B$8)</f>
        <v/>
      </c>
      <c r="G106" s="67" t="str">
        <f t="shared" si="6"/>
        <v/>
      </c>
      <c r="H106" s="16" t="str">
        <f t="shared" si="7"/>
        <v/>
      </c>
      <c r="I106" s="90" t="str">
        <f>IFERROR(VLOOKUP($H106,'[2]Klokan-Prijave'!$A$2:$C$1000,2,FALSE),"")</f>
        <v/>
      </c>
      <c r="J106" s="90" t="str">
        <f>IFERROR(VLOOKUP($H106,'[2]Klokan-Prijave'!$A$2:$C$1000,3,FALSE),"")</f>
        <v/>
      </c>
      <c r="K106" s="39" t="str">
        <f t="shared" si="8"/>
        <v/>
      </c>
      <c r="L106" s="18" t="str">
        <f t="shared" si="9"/>
        <v/>
      </c>
    </row>
    <row r="107" spans="1:12" ht="14.45" customHeight="1" x14ac:dyDescent="0.2">
      <c r="A107" s="88">
        <v>97</v>
      </c>
      <c r="B107" s="56"/>
      <c r="C107" s="56"/>
      <c r="D107" s="64" t="str">
        <f>IFERROR(VLOOKUP(VALUE($A107),[1]Leptirići!$A$5:$BA$103,COLUMN(BA:BA),FALSE),"")</f>
        <v/>
      </c>
      <c r="E107" s="16" t="str">
        <f>IFERROR(VLOOKUP(VALUE($A107),[1]Leptirići!$A$5:$BA$103,COLUMN(AA:AA),FALSE),"")</f>
        <v/>
      </c>
      <c r="F107" s="69" t="str">
        <f>IF(LEN(INDEX(B$10:C$109,98,1))&lt;2,IF(LEN(INDEX(B$10:C$109,98,2))&lt;2,"",$B$8),$B$8)</f>
        <v/>
      </c>
      <c r="G107" s="67" t="str">
        <f t="shared" si="6"/>
        <v/>
      </c>
      <c r="H107" s="16" t="str">
        <f t="shared" si="7"/>
        <v/>
      </c>
      <c r="I107" s="90" t="str">
        <f>IFERROR(VLOOKUP($H107,'[2]Klokan-Prijave'!$A$2:$C$1000,2,FALSE),"")</f>
        <v/>
      </c>
      <c r="J107" s="90" t="str">
        <f>IFERROR(VLOOKUP($H107,'[2]Klokan-Prijave'!$A$2:$C$1000,3,FALSE),"")</f>
        <v/>
      </c>
      <c r="K107" s="39" t="str">
        <f t="shared" si="8"/>
        <v/>
      </c>
      <c r="L107" s="18" t="str">
        <f t="shared" si="9"/>
        <v/>
      </c>
    </row>
    <row r="108" spans="1:12" ht="14.45" customHeight="1" x14ac:dyDescent="0.2">
      <c r="A108" s="88">
        <v>98</v>
      </c>
      <c r="B108" s="56"/>
      <c r="C108" s="56"/>
      <c r="D108" s="64" t="str">
        <f>IFERROR(VLOOKUP(VALUE($A108),[1]Leptirići!$A$5:$BA$103,COLUMN(BA:BA),FALSE),"")</f>
        <v/>
      </c>
      <c r="E108" s="16" t="str">
        <f>IFERROR(VLOOKUP(VALUE($A108),[1]Leptirići!$A$5:$BA$103,COLUMN(AA:AA),FALSE),"")</f>
        <v/>
      </c>
      <c r="F108" s="69" t="str">
        <f>IF(LEN(INDEX(B$10:C$109,99,1))&lt;2,IF(LEN(INDEX(B$10:C$109,99,2))&lt;2,"",$B$8),$B$8)</f>
        <v/>
      </c>
      <c r="G108" s="67" t="str">
        <f t="shared" si="6"/>
        <v/>
      </c>
      <c r="H108" s="16" t="str">
        <f t="shared" si="7"/>
        <v/>
      </c>
      <c r="I108" s="90" t="str">
        <f>IFERROR(VLOOKUP($H108,'[2]Klokan-Prijave'!$A$2:$C$1000,2,FALSE),"")</f>
        <v/>
      </c>
      <c r="J108" s="90" t="str">
        <f>IFERROR(VLOOKUP($H108,'[2]Klokan-Prijave'!$A$2:$C$1000,3,FALSE),"")</f>
        <v/>
      </c>
      <c r="K108" s="39" t="str">
        <f t="shared" si="8"/>
        <v/>
      </c>
      <c r="L108" s="18" t="str">
        <f t="shared" si="9"/>
        <v/>
      </c>
    </row>
    <row r="109" spans="1:12" ht="14.45" customHeight="1" x14ac:dyDescent="0.2">
      <c r="A109" s="88">
        <v>99</v>
      </c>
      <c r="B109" s="56"/>
      <c r="C109" s="56"/>
      <c r="D109" s="64" t="str">
        <f>IFERROR(VLOOKUP(VALUE($A109),[1]Leptirići!$A$5:$BA$103,COLUMN(BA:BA),FALSE),"")</f>
        <v/>
      </c>
      <c r="E109" s="16" t="str">
        <f>IFERROR(VLOOKUP(VALUE($A109),[1]Leptirići!$A$5:$BA$103,COLUMN(AA:AA),FALSE),"")</f>
        <v/>
      </c>
      <c r="F109" s="69" t="str">
        <f>IF(LEN(INDEX(B$10:C$109,100,1))&lt;2,IF(LEN(INDEX(B$10:C$109,100,2))&lt;2,"",$B$8),$B$8)</f>
        <v/>
      </c>
      <c r="G109" s="67" t="str">
        <f t="shared" si="6"/>
        <v/>
      </c>
      <c r="H109" s="16" t="str">
        <f t="shared" si="7"/>
        <v/>
      </c>
      <c r="I109" s="90" t="str">
        <f>IFERROR(VLOOKUP($H109,'[2]Klokan-Prijave'!$A$2:$C$1000,2,FALSE),"")</f>
        <v/>
      </c>
      <c r="J109" s="90" t="str">
        <f>IFERROR(VLOOKUP($H109,'[2]Klokan-Prijave'!$A$2:$C$1000,3,FALSE),"")</f>
        <v/>
      </c>
      <c r="K109" s="39" t="str">
        <f t="shared" si="8"/>
        <v/>
      </c>
      <c r="L109" s="18" t="str">
        <f t="shared" si="9"/>
        <v/>
      </c>
    </row>
  </sheetData>
  <sheetProtection password="E65F" sheet="1" objects="1" scenarios="1" selectLockedCells="1"/>
  <sortState ref="A10:L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B11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&amp;L&amp;8Leptirići&amp;R&amp;8Stranica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9"/>
  <sheetViews>
    <sheetView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27" hidden="1" customWidth="1"/>
    <col min="5" max="5" width="4.28515625" style="19" hidden="1" customWidth="1"/>
    <col min="6" max="6" width="9.28515625" style="79" hidden="1" customWidth="1"/>
    <col min="7" max="7" width="10.7109375" style="79" hidden="1" customWidth="1"/>
    <col min="8" max="8" width="12.42578125" style="19" hidden="1" customWidth="1"/>
    <col min="9" max="9" width="5.7109375" style="1" hidden="1" customWidth="1"/>
    <col min="10" max="10" width="6.5703125" style="1" hidden="1" customWidth="1"/>
    <col min="11" max="11" width="8.42578125" style="37" hidden="1" customWidth="1"/>
    <col min="12" max="12" width="10.140625" style="15" hidden="1" customWidth="1"/>
    <col min="13" max="14" width="9.140625" customWidth="1"/>
  </cols>
  <sheetData>
    <row r="1" spans="1:12" s="2" customFormat="1" ht="21" customHeight="1" x14ac:dyDescent="0.3">
      <c r="A1" s="98" t="str">
        <f>'Unos osnovnih podataka i upute'!A1:I1</f>
        <v>Matematičko natjecanje "Klokan bez granica" 2025.</v>
      </c>
      <c r="B1" s="98"/>
      <c r="C1" s="98"/>
      <c r="D1" s="26"/>
      <c r="E1" s="15"/>
      <c r="F1" s="65"/>
      <c r="G1" s="65"/>
      <c r="H1" s="76"/>
      <c r="I1" s="72"/>
      <c r="J1" s="3"/>
      <c r="K1" s="37"/>
      <c r="L1" s="15"/>
    </row>
    <row r="2" spans="1:12" s="2" customFormat="1" ht="15.95" customHeight="1" x14ac:dyDescent="0.3">
      <c r="A2" s="116" t="s">
        <v>34</v>
      </c>
      <c r="B2" s="116"/>
      <c r="C2" s="116"/>
      <c r="D2" s="26"/>
      <c r="E2" s="15"/>
      <c r="F2" s="65"/>
      <c r="G2" s="65"/>
      <c r="H2" s="76"/>
      <c r="I2" s="3"/>
      <c r="J2" s="3"/>
      <c r="K2" s="37"/>
      <c r="L2" s="15"/>
    </row>
    <row r="3" spans="1:12" s="2" customFormat="1" ht="8.1" customHeight="1" x14ac:dyDescent="0.2">
      <c r="A3" s="113"/>
      <c r="B3" s="113"/>
      <c r="C3" s="113"/>
      <c r="D3" s="26"/>
      <c r="E3" s="15"/>
      <c r="F3" s="65"/>
      <c r="G3" s="65"/>
      <c r="H3" s="15"/>
      <c r="I3" s="3"/>
      <c r="J3" s="3"/>
      <c r="K3" s="37"/>
      <c r="L3" s="15"/>
    </row>
    <row r="4" spans="1:12" s="2" customFormat="1" ht="14.1" customHeight="1" x14ac:dyDescent="0.2">
      <c r="A4" s="8" t="str">
        <f>'Unos osnovnih podataka i upute'!A5</f>
        <v>Naziv škole:</v>
      </c>
      <c r="B4" s="132">
        <f>'Unos osnovnih podataka i upute'!B5:B5</f>
        <v>0</v>
      </c>
      <c r="C4" s="130"/>
      <c r="D4" s="26"/>
      <c r="E4" s="15"/>
      <c r="F4" s="65"/>
      <c r="G4" s="65"/>
      <c r="H4" s="77"/>
      <c r="I4" s="3"/>
      <c r="J4" s="3"/>
      <c r="K4" s="37"/>
      <c r="L4" s="15"/>
    </row>
    <row r="5" spans="1:12" s="2" customFormat="1" ht="14.1" customHeight="1" thickBot="1" x14ac:dyDescent="0.25">
      <c r="A5" s="86" t="str">
        <f>'Unos osnovnih podataka i upute'!A6</f>
        <v>Naziv mjesta:</v>
      </c>
      <c r="B5" s="133">
        <f>'Unos osnovnih podataka i upute'!B6:B6</f>
        <v>0</v>
      </c>
      <c r="C5" s="134"/>
      <c r="D5" s="26"/>
      <c r="E5" s="15"/>
      <c r="F5" s="65"/>
      <c r="G5" s="65"/>
      <c r="H5" s="77"/>
      <c r="I5" s="3"/>
      <c r="J5" s="3"/>
      <c r="K5" s="37"/>
      <c r="L5" s="15"/>
    </row>
    <row r="6" spans="1:12" s="2" customFormat="1" ht="14.1" customHeight="1" x14ac:dyDescent="0.2">
      <c r="A6" s="7" t="str">
        <f>'Unos osnovnih podataka i upute'!A7</f>
        <v>Oznaka škole:</v>
      </c>
      <c r="B6" s="92">
        <f>'Unos osnovnih podataka i upute'!B7:B7</f>
        <v>0</v>
      </c>
      <c r="C6" s="124" t="s">
        <v>22</v>
      </c>
      <c r="D6" s="26"/>
      <c r="E6" s="15"/>
      <c r="F6" s="65"/>
      <c r="G6" s="65"/>
      <c r="H6" s="15"/>
      <c r="I6" s="3"/>
      <c r="J6" s="3"/>
      <c r="K6" s="37"/>
      <c r="L6" s="15"/>
    </row>
    <row r="7" spans="1:12" s="2" customFormat="1" ht="6" customHeight="1" x14ac:dyDescent="0.2">
      <c r="A7" s="11"/>
      <c r="B7" s="5"/>
      <c r="C7" s="131"/>
      <c r="D7" s="26"/>
      <c r="E7" s="15"/>
      <c r="F7" s="65"/>
      <c r="G7" s="65"/>
      <c r="H7" s="15"/>
      <c r="I7" s="3"/>
      <c r="J7" s="3"/>
      <c r="K7" s="37"/>
      <c r="L7" s="15"/>
    </row>
    <row r="8" spans="1:12" s="2" customFormat="1" ht="14.1" customHeight="1" thickBot="1" x14ac:dyDescent="0.25">
      <c r="A8" s="10" t="s">
        <v>16</v>
      </c>
      <c r="B8" s="9" t="s">
        <v>4</v>
      </c>
      <c r="C8" s="126"/>
      <c r="D8" s="26"/>
      <c r="E8" s="15"/>
      <c r="F8" s="65"/>
      <c r="G8" s="65"/>
      <c r="H8" s="15"/>
      <c r="I8" s="3"/>
      <c r="J8" s="3"/>
      <c r="K8" s="37"/>
      <c r="L8" s="15"/>
    </row>
    <row r="9" spans="1:12" s="2" customFormat="1" ht="6" customHeight="1" x14ac:dyDescent="0.2">
      <c r="A9" s="6"/>
      <c r="B9" s="5"/>
      <c r="C9" s="5"/>
      <c r="D9" s="26"/>
      <c r="E9" s="15"/>
      <c r="F9" s="65"/>
      <c r="G9" s="65"/>
      <c r="H9" s="15"/>
      <c r="I9" s="3"/>
      <c r="J9" s="3"/>
      <c r="K9" s="37"/>
      <c r="L9" s="15"/>
    </row>
    <row r="10" spans="1:12" s="2" customFormat="1" ht="20.100000000000001" customHeight="1" x14ac:dyDescent="0.2">
      <c r="A10" s="28" t="s">
        <v>0</v>
      </c>
      <c r="B10" s="29" t="s">
        <v>2</v>
      </c>
      <c r="C10" s="29" t="s">
        <v>1</v>
      </c>
      <c r="D10" s="59" t="s">
        <v>13</v>
      </c>
      <c r="E10" s="60" t="s">
        <v>15</v>
      </c>
      <c r="F10" s="66" t="s">
        <v>14</v>
      </c>
      <c r="G10" s="71" t="s">
        <v>18</v>
      </c>
      <c r="H10" s="62" t="s">
        <v>17</v>
      </c>
      <c r="I10" s="66" t="s">
        <v>11</v>
      </c>
      <c r="J10" s="66" t="s">
        <v>12</v>
      </c>
      <c r="K10" s="61" t="s">
        <v>19</v>
      </c>
      <c r="L10" s="62" t="s">
        <v>20</v>
      </c>
    </row>
    <row r="11" spans="1:12" s="2" customFormat="1" ht="14.45" customHeight="1" x14ac:dyDescent="0.2">
      <c r="A11" s="88">
        <v>1</v>
      </c>
      <c r="B11" s="55"/>
      <c r="C11" s="55"/>
      <c r="D11" s="25" t="str">
        <f>IFERROR(VLOOKUP(VALUE($A11),[1]Ecolier!$A$5:$BA$103,COLUMN(BA:BA),FALSE),"")</f>
        <v/>
      </c>
      <c r="E11" s="63" t="str">
        <f>IFERROR(VLOOKUP(VALUE($A11),[1]Ecolier!$A$5:$BA$103,COLUMN(AA:AA),FALSE),"")</f>
        <v/>
      </c>
      <c r="F11" s="67" t="str">
        <f>IF(LEN(INDEX(B$10:C$109,2,1))&lt;2,IF(LEN(INDEX(B$10:C$109,2,2))&lt;2,"",$B$8),$B$8)</f>
        <v/>
      </c>
      <c r="G11" s="89" t="str">
        <f>IF($F11="",IF($D11="","","OŠ"),"OŠ")</f>
        <v/>
      </c>
      <c r="H11" s="16" t="str">
        <f>IF($G11="","",$B$6)</f>
        <v/>
      </c>
      <c r="I11" s="90" t="str">
        <f>IFERROR(VLOOKUP($H11,'[2]Klokan-Prijave'!$A$2:$C$1000,2,FALSE),"")</f>
        <v/>
      </c>
      <c r="J11" s="90" t="str">
        <f>IFERROR(VLOOKUP($H11,'[2]Klokan-Prijave'!$A$2:$C$1000,3,FALSE),"")</f>
        <v/>
      </c>
      <c r="K11" s="17" t="str">
        <f>IF(D11="","",D11/120)</f>
        <v/>
      </c>
      <c r="L11" s="16" t="str">
        <f>IF(D11="","",SUMPRODUCT((D11&lt;D$11:D$109)/COUNTIF(D$11:D$109,D$11:D$109)))</f>
        <v/>
      </c>
    </row>
    <row r="12" spans="1:12" ht="14.45" customHeight="1" x14ac:dyDescent="0.2">
      <c r="A12" s="88">
        <v>2</v>
      </c>
      <c r="B12" s="57"/>
      <c r="C12" s="57"/>
      <c r="D12" s="25" t="str">
        <f>IFERROR(VLOOKUP(VALUE($A12),[1]Ecolier!$A$5:$BA$103,COLUMN(BA:BA),FALSE),"")</f>
        <v/>
      </c>
      <c r="E12" s="63" t="str">
        <f>IFERROR(VLOOKUP(VALUE($A12),[1]Ecolier!$A$5:$BA$103,COLUMN(AA:AA),FALSE),"")</f>
        <v/>
      </c>
      <c r="F12" s="78" t="str">
        <f>IF(LEN(INDEX(B$10:C$109,3,1))&lt;2,IF(LEN(INDEX(B$10:C$109,3,2))&lt;2,"",$B$8),$B$8)</f>
        <v/>
      </c>
      <c r="G12" s="89" t="str">
        <f t="shared" ref="G12:G75" si="0">IF($F12="",IF($D12="","","OŠ"),"OŠ")</f>
        <v/>
      </c>
      <c r="H12" s="16" t="str">
        <f t="shared" ref="H12:H75" si="1">IF($G12="","",$B$6)</f>
        <v/>
      </c>
      <c r="I12" s="90" t="str">
        <f>IFERROR(VLOOKUP($H12,'[2]Klokan-Prijave'!$A$2:$C$1000,2,FALSE),"")</f>
        <v/>
      </c>
      <c r="J12" s="90" t="str">
        <f>IFERROR(VLOOKUP($H12,'[2]Klokan-Prijave'!$A$2:$C$1000,3,FALSE),"")</f>
        <v/>
      </c>
      <c r="K12" s="39" t="str">
        <f t="shared" ref="K12:K75" si="2">IF(D12="","",D12/120)</f>
        <v/>
      </c>
      <c r="L12" s="18" t="str">
        <f t="shared" ref="L12:L75" si="3">IF(D12="","",SUMPRODUCT((D12&lt;D$11:D$109)/COUNTIF(D$11:D$109,D$11:D$109)))</f>
        <v/>
      </c>
    </row>
    <row r="13" spans="1:12" ht="14.45" customHeight="1" x14ac:dyDescent="0.2">
      <c r="A13" s="88">
        <v>3</v>
      </c>
      <c r="B13" s="57"/>
      <c r="C13" s="57"/>
      <c r="D13" s="25" t="str">
        <f>IFERROR(VLOOKUP(VALUE($A13),[1]Ecolier!$A$5:$BA$103,COLUMN(BA:BA),FALSE),"")</f>
        <v/>
      </c>
      <c r="E13" s="63" t="str">
        <f>IFERROR(VLOOKUP(VALUE($A13),[1]Ecolier!$A$5:$BA$103,COLUMN(AA:AA),FALSE),"")</f>
        <v/>
      </c>
      <c r="F13" s="78" t="str">
        <f>IF(LEN(INDEX(B$10:C$109,4,1))&lt;2,IF(LEN(INDEX(B$10:C$109,4,2))&lt;2,"",$B$8),$B$8)</f>
        <v/>
      </c>
      <c r="G13" s="89" t="str">
        <f t="shared" si="0"/>
        <v/>
      </c>
      <c r="H13" s="16" t="str">
        <f t="shared" si="1"/>
        <v/>
      </c>
      <c r="I13" s="90" t="str">
        <f>IFERROR(VLOOKUP($H13,'[2]Klokan-Prijave'!$A$2:$C$1000,2,FALSE),"")</f>
        <v/>
      </c>
      <c r="J13" s="90" t="str">
        <f>IFERROR(VLOOKUP($H13,'[2]Klokan-Prijave'!$A$2:$C$1000,3,FALSE),"")</f>
        <v/>
      </c>
      <c r="K13" s="39" t="str">
        <f t="shared" si="2"/>
        <v/>
      </c>
      <c r="L13" s="18" t="str">
        <f t="shared" si="3"/>
        <v/>
      </c>
    </row>
    <row r="14" spans="1:12" ht="14.45" customHeight="1" x14ac:dyDescent="0.2">
      <c r="A14" s="88">
        <v>4</v>
      </c>
      <c r="B14" s="57"/>
      <c r="C14" s="57"/>
      <c r="D14" s="25" t="str">
        <f>IFERROR(VLOOKUP(VALUE($A14),[1]Ecolier!$A$5:$BA$103,COLUMN(BA:BA),FALSE),"")</f>
        <v/>
      </c>
      <c r="E14" s="63" t="str">
        <f>IFERROR(VLOOKUP(VALUE($A14),[1]Ecolier!$A$5:$BA$103,COLUMN(AA:AA),FALSE),"")</f>
        <v/>
      </c>
      <c r="F14" s="78" t="str">
        <f>IF(LEN(INDEX(B$10:C$109,5,1))&lt;2,IF(LEN(INDEX(B$10:C$109,5,2))&lt;2,"",$B$8),$B$8)</f>
        <v/>
      </c>
      <c r="G14" s="89" t="str">
        <f t="shared" si="0"/>
        <v/>
      </c>
      <c r="H14" s="16" t="str">
        <f t="shared" si="1"/>
        <v/>
      </c>
      <c r="I14" s="90" t="str">
        <f>IFERROR(VLOOKUP($H14,'[2]Klokan-Prijave'!$A$2:$C$1000,2,FALSE),"")</f>
        <v/>
      </c>
      <c r="J14" s="90" t="str">
        <f>IFERROR(VLOOKUP($H14,'[2]Klokan-Prijave'!$A$2:$C$1000,3,FALSE),"")</f>
        <v/>
      </c>
      <c r="K14" s="39" t="str">
        <f t="shared" si="2"/>
        <v/>
      </c>
      <c r="L14" s="18" t="str">
        <f t="shared" si="3"/>
        <v/>
      </c>
    </row>
    <row r="15" spans="1:12" ht="14.45" customHeight="1" x14ac:dyDescent="0.2">
      <c r="A15" s="88">
        <v>5</v>
      </c>
      <c r="B15" s="57"/>
      <c r="C15" s="57"/>
      <c r="D15" s="25" t="str">
        <f>IFERROR(VLOOKUP(VALUE($A15),[1]Ecolier!$A$5:$BA$103,COLUMN(BA:BA),FALSE),"")</f>
        <v/>
      </c>
      <c r="E15" s="63" t="str">
        <f>IFERROR(VLOOKUP(VALUE($A15),[1]Ecolier!$A$5:$BA$103,COLUMN(AA:AA),FALSE),"")</f>
        <v/>
      </c>
      <c r="F15" s="78" t="str">
        <f>IF(LEN(INDEX(B$10:C$109,6,1))&lt;2,IF(LEN(INDEX(B$10:C$109,6,2))&lt;2,"",$B$8),$B$8)</f>
        <v/>
      </c>
      <c r="G15" s="89" t="str">
        <f t="shared" si="0"/>
        <v/>
      </c>
      <c r="H15" s="16" t="str">
        <f t="shared" si="1"/>
        <v/>
      </c>
      <c r="I15" s="90" t="str">
        <f>IFERROR(VLOOKUP($H15,'[2]Klokan-Prijave'!$A$2:$C$1000,2,FALSE),"")</f>
        <v/>
      </c>
      <c r="J15" s="90" t="str">
        <f>IFERROR(VLOOKUP($H15,'[2]Klokan-Prijave'!$A$2:$C$1000,3,FALSE),"")</f>
        <v/>
      </c>
      <c r="K15" s="39" t="str">
        <f t="shared" si="2"/>
        <v/>
      </c>
      <c r="L15" s="18" t="str">
        <f t="shared" si="3"/>
        <v/>
      </c>
    </row>
    <row r="16" spans="1:12" ht="14.45" customHeight="1" x14ac:dyDescent="0.2">
      <c r="A16" s="88">
        <v>6</v>
      </c>
      <c r="B16" s="57"/>
      <c r="C16" s="57"/>
      <c r="D16" s="25" t="str">
        <f>IFERROR(VLOOKUP(VALUE($A16),[1]Ecolier!$A$5:$BA$103,COLUMN(BA:BA),FALSE),"")</f>
        <v/>
      </c>
      <c r="E16" s="63" t="str">
        <f>IFERROR(VLOOKUP(VALUE($A16),[1]Ecolier!$A$5:$BA$103,COLUMN(AA:AA),FALSE),"")</f>
        <v/>
      </c>
      <c r="F16" s="78" t="str">
        <f>IF(LEN(INDEX(B$10:C$109,7,1))&lt;2,IF(LEN(INDEX(B$10:C$109,7,2))&lt;2,"",$B$8),$B$8)</f>
        <v/>
      </c>
      <c r="G16" s="89" t="str">
        <f t="shared" si="0"/>
        <v/>
      </c>
      <c r="H16" s="16" t="str">
        <f t="shared" si="1"/>
        <v/>
      </c>
      <c r="I16" s="90" t="str">
        <f>IFERROR(VLOOKUP($H16,'[2]Klokan-Prijave'!$A$2:$C$1000,2,FALSE),"")</f>
        <v/>
      </c>
      <c r="J16" s="90" t="str">
        <f>IFERROR(VLOOKUP($H16,'[2]Klokan-Prijave'!$A$2:$C$1000,3,FALSE),"")</f>
        <v/>
      </c>
      <c r="K16" s="39" t="str">
        <f t="shared" si="2"/>
        <v/>
      </c>
      <c r="L16" s="18" t="str">
        <f t="shared" si="3"/>
        <v/>
      </c>
    </row>
    <row r="17" spans="1:12" ht="14.45" customHeight="1" x14ac:dyDescent="0.2">
      <c r="A17" s="88">
        <v>7</v>
      </c>
      <c r="B17" s="57"/>
      <c r="C17" s="57"/>
      <c r="D17" s="25" t="str">
        <f>IFERROR(VLOOKUP(VALUE($A17),[1]Ecolier!$A$5:$BA$103,COLUMN(BA:BA),FALSE),"")</f>
        <v/>
      </c>
      <c r="E17" s="63" t="str">
        <f>IFERROR(VLOOKUP(VALUE($A17),[1]Ecolier!$A$5:$BA$103,COLUMN(AA:AA),FALSE),"")</f>
        <v/>
      </c>
      <c r="F17" s="78" t="str">
        <f>IF(LEN(INDEX(B$10:C$109,8,1))&lt;2,IF(LEN(INDEX(B$10:C$109,8,2))&lt;2,"",$B$8),$B$8)</f>
        <v/>
      </c>
      <c r="G17" s="89" t="str">
        <f t="shared" si="0"/>
        <v/>
      </c>
      <c r="H17" s="16" t="str">
        <f t="shared" si="1"/>
        <v/>
      </c>
      <c r="I17" s="90" t="str">
        <f>IFERROR(VLOOKUP($H17,'[2]Klokan-Prijave'!$A$2:$C$1000,2,FALSE),"")</f>
        <v/>
      </c>
      <c r="J17" s="90" t="str">
        <f>IFERROR(VLOOKUP($H17,'[2]Klokan-Prijave'!$A$2:$C$1000,3,FALSE),"")</f>
        <v/>
      </c>
      <c r="K17" s="39" t="str">
        <f t="shared" si="2"/>
        <v/>
      </c>
      <c r="L17" s="18" t="str">
        <f t="shared" si="3"/>
        <v/>
      </c>
    </row>
    <row r="18" spans="1:12" ht="14.45" customHeight="1" x14ac:dyDescent="0.2">
      <c r="A18" s="88">
        <v>8</v>
      </c>
      <c r="B18" s="57"/>
      <c r="C18" s="57"/>
      <c r="D18" s="25" t="str">
        <f>IFERROR(VLOOKUP(VALUE($A18),[1]Ecolier!$A$5:$BA$103,COLUMN(BA:BA),FALSE),"")</f>
        <v/>
      </c>
      <c r="E18" s="63" t="str">
        <f>IFERROR(VLOOKUP(VALUE($A18),[1]Ecolier!$A$5:$BA$103,COLUMN(AA:AA),FALSE),"")</f>
        <v/>
      </c>
      <c r="F18" s="78" t="str">
        <f>IF(LEN(INDEX(B$10:C$109,9,1))&lt;2,IF(LEN(INDEX(B$10:C$109,9,2))&lt;2,"",$B$8),$B$8)</f>
        <v/>
      </c>
      <c r="G18" s="89" t="str">
        <f t="shared" si="0"/>
        <v/>
      </c>
      <c r="H18" s="16" t="str">
        <f t="shared" si="1"/>
        <v/>
      </c>
      <c r="I18" s="90" t="str">
        <f>IFERROR(VLOOKUP($H18,'[2]Klokan-Prijave'!$A$2:$C$1000,2,FALSE),"")</f>
        <v/>
      </c>
      <c r="J18" s="90" t="str">
        <f>IFERROR(VLOOKUP($H18,'[2]Klokan-Prijave'!$A$2:$C$1000,3,FALSE),"")</f>
        <v/>
      </c>
      <c r="K18" s="39" t="str">
        <f t="shared" si="2"/>
        <v/>
      </c>
      <c r="L18" s="18" t="str">
        <f t="shared" si="3"/>
        <v/>
      </c>
    </row>
    <row r="19" spans="1:12" ht="14.45" customHeight="1" x14ac:dyDescent="0.2">
      <c r="A19" s="88">
        <v>9</v>
      </c>
      <c r="B19" s="57"/>
      <c r="C19" s="58"/>
      <c r="D19" s="25" t="str">
        <f>IFERROR(VLOOKUP(VALUE($A19),[1]Ecolier!$A$5:$BA$103,COLUMN(BA:BA),FALSE),"")</f>
        <v/>
      </c>
      <c r="E19" s="63" t="str">
        <f>IFERROR(VLOOKUP(VALUE($A19),[1]Ecolier!$A$5:$BA$103,COLUMN(AA:AA),FALSE),"")</f>
        <v/>
      </c>
      <c r="F19" s="78" t="str">
        <f>IF(LEN(INDEX(B$10:C$109,10,1))&lt;2,IF(LEN(INDEX(B$10:C$109,10,2))&lt;2,"",$B$8),$B$8)</f>
        <v/>
      </c>
      <c r="G19" s="89" t="str">
        <f t="shared" si="0"/>
        <v/>
      </c>
      <c r="H19" s="16" t="str">
        <f t="shared" si="1"/>
        <v/>
      </c>
      <c r="I19" s="90" t="str">
        <f>IFERROR(VLOOKUP($H19,'[2]Klokan-Prijave'!$A$2:$C$1000,2,FALSE),"")</f>
        <v/>
      </c>
      <c r="J19" s="90" t="str">
        <f>IFERROR(VLOOKUP($H19,'[2]Klokan-Prijave'!$A$2:$C$1000,3,FALSE),"")</f>
        <v/>
      </c>
      <c r="K19" s="39" t="str">
        <f t="shared" si="2"/>
        <v/>
      </c>
      <c r="L19" s="18" t="str">
        <f t="shared" si="3"/>
        <v/>
      </c>
    </row>
    <row r="20" spans="1:12" ht="14.45" customHeight="1" x14ac:dyDescent="0.2">
      <c r="A20" s="88">
        <v>10</v>
      </c>
      <c r="B20" s="57"/>
      <c r="C20" s="57"/>
      <c r="D20" s="25" t="str">
        <f>IFERROR(VLOOKUP(VALUE($A20),[1]Ecolier!$A$5:$BA$103,COLUMN(BA:BA),FALSE),"")</f>
        <v/>
      </c>
      <c r="E20" s="63" t="str">
        <f>IFERROR(VLOOKUP(VALUE($A20),[1]Ecolier!$A$5:$BA$103,COLUMN(AA:AA),FALSE),"")</f>
        <v/>
      </c>
      <c r="F20" s="78" t="str">
        <f>IF(LEN(INDEX(B$10:C$109,11,1))&lt;2,IF(LEN(INDEX(B$10:C$109,11,2))&lt;2,"",$B$8),$B$8)</f>
        <v/>
      </c>
      <c r="G20" s="89" t="str">
        <f t="shared" si="0"/>
        <v/>
      </c>
      <c r="H20" s="16" t="str">
        <f t="shared" si="1"/>
        <v/>
      </c>
      <c r="I20" s="90" t="str">
        <f>IFERROR(VLOOKUP($H20,'[2]Klokan-Prijave'!$A$2:$C$1000,2,FALSE),"")</f>
        <v/>
      </c>
      <c r="J20" s="90" t="str">
        <f>IFERROR(VLOOKUP($H20,'[2]Klokan-Prijave'!$A$2:$C$1000,3,FALSE),"")</f>
        <v/>
      </c>
      <c r="K20" s="39" t="str">
        <f t="shared" si="2"/>
        <v/>
      </c>
      <c r="L20" s="18" t="str">
        <f t="shared" si="3"/>
        <v/>
      </c>
    </row>
    <row r="21" spans="1:12" ht="14.45" customHeight="1" x14ac:dyDescent="0.2">
      <c r="A21" s="88">
        <v>11</v>
      </c>
      <c r="B21" s="57"/>
      <c r="C21" s="57"/>
      <c r="D21" s="25" t="str">
        <f>IFERROR(VLOOKUP(VALUE($A21),[1]Ecolier!$A$5:$BA$103,COLUMN(BA:BA),FALSE),"")</f>
        <v/>
      </c>
      <c r="E21" s="63" t="str">
        <f>IFERROR(VLOOKUP(VALUE($A21),[1]Ecolier!$A$5:$BA$103,COLUMN(AA:AA),FALSE),"")</f>
        <v/>
      </c>
      <c r="F21" s="78" t="str">
        <f>IF(LEN(INDEX(B$10:C$109,12,1))&lt;2,IF(LEN(INDEX(B$10:C$109,12,2))&lt;2,"",$B$8),$B$8)</f>
        <v/>
      </c>
      <c r="G21" s="89" t="str">
        <f t="shared" si="0"/>
        <v/>
      </c>
      <c r="H21" s="16" t="str">
        <f t="shared" si="1"/>
        <v/>
      </c>
      <c r="I21" s="90" t="str">
        <f>IFERROR(VLOOKUP($H21,'[2]Klokan-Prijave'!$A$2:$C$1000,2,FALSE),"")</f>
        <v/>
      </c>
      <c r="J21" s="90" t="str">
        <f>IFERROR(VLOOKUP($H21,'[2]Klokan-Prijave'!$A$2:$C$1000,3,FALSE),"")</f>
        <v/>
      </c>
      <c r="K21" s="39" t="str">
        <f t="shared" si="2"/>
        <v/>
      </c>
      <c r="L21" s="18" t="str">
        <f t="shared" si="3"/>
        <v/>
      </c>
    </row>
    <row r="22" spans="1:12" ht="14.45" customHeight="1" x14ac:dyDescent="0.2">
      <c r="A22" s="88">
        <v>12</v>
      </c>
      <c r="B22" s="57"/>
      <c r="C22" s="57"/>
      <c r="D22" s="25" t="str">
        <f>IFERROR(VLOOKUP(VALUE($A22),[1]Ecolier!$A$5:$BA$103,COLUMN(BA:BA),FALSE),"")</f>
        <v/>
      </c>
      <c r="E22" s="63" t="str">
        <f>IFERROR(VLOOKUP(VALUE($A22),[1]Ecolier!$A$5:$BA$103,COLUMN(AA:AA),FALSE),"")</f>
        <v/>
      </c>
      <c r="F22" s="78" t="str">
        <f>IF(LEN(INDEX(B$10:C$109,13,1))&lt;2,IF(LEN(INDEX(B$10:C$109,13,2))&lt;2,"",$B$8),$B$8)</f>
        <v/>
      </c>
      <c r="G22" s="89" t="str">
        <f t="shared" si="0"/>
        <v/>
      </c>
      <c r="H22" s="16" t="str">
        <f t="shared" si="1"/>
        <v/>
      </c>
      <c r="I22" s="90" t="str">
        <f>IFERROR(VLOOKUP($H22,'[2]Klokan-Prijave'!$A$2:$C$1000,2,FALSE),"")</f>
        <v/>
      </c>
      <c r="J22" s="90" t="str">
        <f>IFERROR(VLOOKUP($H22,'[2]Klokan-Prijave'!$A$2:$C$1000,3,FALSE),"")</f>
        <v/>
      </c>
      <c r="K22" s="39" t="str">
        <f t="shared" si="2"/>
        <v/>
      </c>
      <c r="L22" s="18" t="str">
        <f t="shared" si="3"/>
        <v/>
      </c>
    </row>
    <row r="23" spans="1:12" ht="14.45" customHeight="1" x14ac:dyDescent="0.2">
      <c r="A23" s="88">
        <v>13</v>
      </c>
      <c r="B23" s="58"/>
      <c r="C23" s="57"/>
      <c r="D23" s="25" t="str">
        <f>IFERROR(VLOOKUP(VALUE($A23),[1]Ecolier!$A$5:$BA$103,COLUMN(BA:BA),FALSE),"")</f>
        <v/>
      </c>
      <c r="E23" s="63" t="str">
        <f>IFERROR(VLOOKUP(VALUE($A23),[1]Ecolier!$A$5:$BA$103,COLUMN(AA:AA),FALSE),"")</f>
        <v/>
      </c>
      <c r="F23" s="78" t="str">
        <f>IF(LEN(INDEX(B$10:C$109,14,1))&lt;2,IF(LEN(INDEX(B$10:C$109,14,2))&lt;2,"",$B$8),$B$8)</f>
        <v/>
      </c>
      <c r="G23" s="89" t="str">
        <f t="shared" si="0"/>
        <v/>
      </c>
      <c r="H23" s="16" t="str">
        <f t="shared" si="1"/>
        <v/>
      </c>
      <c r="I23" s="90" t="str">
        <f>IFERROR(VLOOKUP($H23,'[2]Klokan-Prijave'!$A$2:$C$1000,2,FALSE),"")</f>
        <v/>
      </c>
      <c r="J23" s="90" t="str">
        <f>IFERROR(VLOOKUP($H23,'[2]Klokan-Prijave'!$A$2:$C$1000,3,FALSE),"")</f>
        <v/>
      </c>
      <c r="K23" s="39" t="str">
        <f t="shared" si="2"/>
        <v/>
      </c>
      <c r="L23" s="18" t="str">
        <f t="shared" si="3"/>
        <v/>
      </c>
    </row>
    <row r="24" spans="1:12" ht="14.45" customHeight="1" x14ac:dyDescent="0.2">
      <c r="A24" s="88">
        <v>14</v>
      </c>
      <c r="B24" s="57"/>
      <c r="C24" s="57"/>
      <c r="D24" s="25" t="str">
        <f>IFERROR(VLOOKUP(VALUE($A24),[1]Ecolier!$A$5:$BA$103,COLUMN(BA:BA),FALSE),"")</f>
        <v/>
      </c>
      <c r="E24" s="63" t="str">
        <f>IFERROR(VLOOKUP(VALUE($A24),[1]Ecolier!$A$5:$BA$103,COLUMN(AA:AA),FALSE),"")</f>
        <v/>
      </c>
      <c r="F24" s="78" t="str">
        <f>IF(LEN(INDEX(B$10:C$109,15,1))&lt;2,IF(LEN(INDEX(B$10:C$109,15,2))&lt;2,"",$B$8),$B$8)</f>
        <v/>
      </c>
      <c r="G24" s="89" t="str">
        <f t="shared" si="0"/>
        <v/>
      </c>
      <c r="H24" s="16" t="str">
        <f t="shared" si="1"/>
        <v/>
      </c>
      <c r="I24" s="90" t="str">
        <f>IFERROR(VLOOKUP($H24,'[2]Klokan-Prijave'!$A$2:$C$1000,2,FALSE),"")</f>
        <v/>
      </c>
      <c r="J24" s="90" t="str">
        <f>IFERROR(VLOOKUP($H24,'[2]Klokan-Prijave'!$A$2:$C$1000,3,FALSE),"")</f>
        <v/>
      </c>
      <c r="K24" s="39" t="str">
        <f t="shared" si="2"/>
        <v/>
      </c>
      <c r="L24" s="18" t="str">
        <f t="shared" si="3"/>
        <v/>
      </c>
    </row>
    <row r="25" spans="1:12" ht="14.45" customHeight="1" x14ac:dyDescent="0.2">
      <c r="A25" s="88">
        <v>15</v>
      </c>
      <c r="B25" s="57"/>
      <c r="C25" s="57"/>
      <c r="D25" s="25" t="str">
        <f>IFERROR(VLOOKUP(VALUE($A25),[1]Ecolier!$A$5:$BA$103,COLUMN(BA:BA),FALSE),"")</f>
        <v/>
      </c>
      <c r="E25" s="63" t="str">
        <f>IFERROR(VLOOKUP(VALUE($A25),[1]Ecolier!$A$5:$BA$103,COLUMN(AA:AA),FALSE),"")</f>
        <v/>
      </c>
      <c r="F25" s="78" t="str">
        <f>IF(LEN(INDEX(B$10:C$109,16,1))&lt;2,IF(LEN(INDEX(B$10:C$109,16,2))&lt;2,"",$B$8),$B$8)</f>
        <v/>
      </c>
      <c r="G25" s="89" t="str">
        <f t="shared" si="0"/>
        <v/>
      </c>
      <c r="H25" s="16" t="str">
        <f t="shared" si="1"/>
        <v/>
      </c>
      <c r="I25" s="90" t="str">
        <f>IFERROR(VLOOKUP($H25,'[2]Klokan-Prijave'!$A$2:$C$1000,2,FALSE),"")</f>
        <v/>
      </c>
      <c r="J25" s="90" t="str">
        <f>IFERROR(VLOOKUP($H25,'[2]Klokan-Prijave'!$A$2:$C$1000,3,FALSE),"")</f>
        <v/>
      </c>
      <c r="K25" s="39" t="str">
        <f t="shared" si="2"/>
        <v/>
      </c>
      <c r="L25" s="18" t="str">
        <f t="shared" si="3"/>
        <v/>
      </c>
    </row>
    <row r="26" spans="1:12" ht="14.45" customHeight="1" x14ac:dyDescent="0.2">
      <c r="A26" s="88">
        <v>16</v>
      </c>
      <c r="B26" s="58"/>
      <c r="C26" s="58"/>
      <c r="D26" s="25" t="str">
        <f>IFERROR(VLOOKUP(VALUE($A26),[1]Ecolier!$A$5:$BA$103,COLUMN(BA:BA),FALSE),"")</f>
        <v/>
      </c>
      <c r="E26" s="63" t="str">
        <f>IFERROR(VLOOKUP(VALUE($A26),[1]Ecolier!$A$5:$BA$103,COLUMN(AA:AA),FALSE),"")</f>
        <v/>
      </c>
      <c r="F26" s="78" t="str">
        <f>IF(LEN(INDEX(B$10:C$109,17,1))&lt;2,IF(LEN(INDEX(B$10:C$109,17,2))&lt;2,"",$B$8),$B$8)</f>
        <v/>
      </c>
      <c r="G26" s="89" t="str">
        <f t="shared" si="0"/>
        <v/>
      </c>
      <c r="H26" s="16" t="str">
        <f t="shared" si="1"/>
        <v/>
      </c>
      <c r="I26" s="90" t="str">
        <f>IFERROR(VLOOKUP($H26,'[2]Klokan-Prijave'!$A$2:$C$1000,2,FALSE),"")</f>
        <v/>
      </c>
      <c r="J26" s="90" t="str">
        <f>IFERROR(VLOOKUP($H26,'[2]Klokan-Prijave'!$A$2:$C$1000,3,FALSE),"")</f>
        <v/>
      </c>
      <c r="K26" s="39" t="str">
        <f t="shared" si="2"/>
        <v/>
      </c>
      <c r="L26" s="18" t="str">
        <f t="shared" si="3"/>
        <v/>
      </c>
    </row>
    <row r="27" spans="1:12" ht="14.45" customHeight="1" x14ac:dyDescent="0.2">
      <c r="A27" s="88">
        <v>17</v>
      </c>
      <c r="B27" s="58"/>
      <c r="C27" s="58"/>
      <c r="D27" s="25" t="str">
        <f>IFERROR(VLOOKUP(VALUE($A27),[1]Ecolier!$A$5:$BA$103,COLUMN(BA:BA),FALSE),"")</f>
        <v/>
      </c>
      <c r="E27" s="63" t="str">
        <f>IFERROR(VLOOKUP(VALUE($A27),[1]Ecolier!$A$5:$BA$103,COLUMN(AA:AA),FALSE),"")</f>
        <v/>
      </c>
      <c r="F27" s="78" t="str">
        <f>IF(LEN(INDEX(B$10:C$109,18,1))&lt;2,IF(LEN(INDEX(B$10:C$109,18,2))&lt;2,"",$B$8),$B$8)</f>
        <v/>
      </c>
      <c r="G27" s="89" t="str">
        <f t="shared" si="0"/>
        <v/>
      </c>
      <c r="H27" s="16" t="str">
        <f t="shared" si="1"/>
        <v/>
      </c>
      <c r="I27" s="90" t="str">
        <f>IFERROR(VLOOKUP($H27,'[2]Klokan-Prijave'!$A$2:$C$1000,2,FALSE),"")</f>
        <v/>
      </c>
      <c r="J27" s="90" t="str">
        <f>IFERROR(VLOOKUP($H27,'[2]Klokan-Prijave'!$A$2:$C$1000,3,FALSE),"")</f>
        <v/>
      </c>
      <c r="K27" s="39" t="str">
        <f t="shared" si="2"/>
        <v/>
      </c>
      <c r="L27" s="18" t="str">
        <f t="shared" si="3"/>
        <v/>
      </c>
    </row>
    <row r="28" spans="1:12" ht="14.45" customHeight="1" x14ac:dyDescent="0.2">
      <c r="A28" s="88">
        <v>18</v>
      </c>
      <c r="B28" s="58"/>
      <c r="C28" s="58"/>
      <c r="D28" s="25" t="str">
        <f>IFERROR(VLOOKUP(VALUE($A28),[1]Ecolier!$A$5:$BA$103,COLUMN(BA:BA),FALSE),"")</f>
        <v/>
      </c>
      <c r="E28" s="63" t="str">
        <f>IFERROR(VLOOKUP(VALUE($A28),[1]Ecolier!$A$5:$BA$103,COLUMN(AA:AA),FALSE),"")</f>
        <v/>
      </c>
      <c r="F28" s="78" t="str">
        <f>IF(LEN(INDEX(B$10:C$109,19,1))&lt;2,IF(LEN(INDEX(B$10:C$109,19,2))&lt;2,"",$B$8),$B$8)</f>
        <v/>
      </c>
      <c r="G28" s="89" t="str">
        <f t="shared" si="0"/>
        <v/>
      </c>
      <c r="H28" s="16" t="str">
        <f t="shared" si="1"/>
        <v/>
      </c>
      <c r="I28" s="90" t="str">
        <f>IFERROR(VLOOKUP($H28,'[2]Klokan-Prijave'!$A$2:$C$1000,2,FALSE),"")</f>
        <v/>
      </c>
      <c r="J28" s="90" t="str">
        <f>IFERROR(VLOOKUP($H28,'[2]Klokan-Prijave'!$A$2:$C$1000,3,FALSE),"")</f>
        <v/>
      </c>
      <c r="K28" s="39" t="str">
        <f t="shared" si="2"/>
        <v/>
      </c>
      <c r="L28" s="18" t="str">
        <f t="shared" si="3"/>
        <v/>
      </c>
    </row>
    <row r="29" spans="1:12" ht="14.45" customHeight="1" x14ac:dyDescent="0.2">
      <c r="A29" s="88">
        <v>19</v>
      </c>
      <c r="B29" s="58"/>
      <c r="C29" s="58"/>
      <c r="D29" s="25" t="str">
        <f>IFERROR(VLOOKUP(VALUE($A29),[1]Ecolier!$A$5:$BA$103,COLUMN(BA:BA),FALSE),"")</f>
        <v/>
      </c>
      <c r="E29" s="63" t="str">
        <f>IFERROR(VLOOKUP(VALUE($A29),[1]Ecolier!$A$5:$BA$103,COLUMN(AA:AA),FALSE),"")</f>
        <v/>
      </c>
      <c r="F29" s="78" t="str">
        <f>IF(LEN(INDEX(B$10:C$109,20,1))&lt;2,IF(LEN(INDEX(B$10:C$109,20,2))&lt;2,"",$B$8),$B$8)</f>
        <v/>
      </c>
      <c r="G29" s="89" t="str">
        <f t="shared" si="0"/>
        <v/>
      </c>
      <c r="H29" s="16" t="str">
        <f t="shared" si="1"/>
        <v/>
      </c>
      <c r="I29" s="90" t="str">
        <f>IFERROR(VLOOKUP($H29,'[2]Klokan-Prijave'!$A$2:$C$1000,2,FALSE),"")</f>
        <v/>
      </c>
      <c r="J29" s="90" t="str">
        <f>IFERROR(VLOOKUP($H29,'[2]Klokan-Prijave'!$A$2:$C$1000,3,FALSE),"")</f>
        <v/>
      </c>
      <c r="K29" s="39" t="str">
        <f t="shared" si="2"/>
        <v/>
      </c>
      <c r="L29" s="18" t="str">
        <f t="shared" si="3"/>
        <v/>
      </c>
    </row>
    <row r="30" spans="1:12" ht="14.45" customHeight="1" x14ac:dyDescent="0.2">
      <c r="A30" s="88">
        <v>20</v>
      </c>
      <c r="B30" s="58"/>
      <c r="C30" s="58"/>
      <c r="D30" s="25" t="str">
        <f>IFERROR(VLOOKUP(VALUE($A30),[1]Ecolier!$A$5:$BA$103,COLUMN(BA:BA),FALSE),"")</f>
        <v/>
      </c>
      <c r="E30" s="63" t="str">
        <f>IFERROR(VLOOKUP(VALUE($A30),[1]Ecolier!$A$5:$BA$103,COLUMN(AA:AA),FALSE),"")</f>
        <v/>
      </c>
      <c r="F30" s="78" t="str">
        <f>IF(LEN(INDEX(B$10:C$109,21,1))&lt;2,IF(LEN(INDEX(B$10:C$109,21,2))&lt;2,"",$B$8),$B$8)</f>
        <v/>
      </c>
      <c r="G30" s="89" t="str">
        <f t="shared" si="0"/>
        <v/>
      </c>
      <c r="H30" s="16" t="str">
        <f t="shared" si="1"/>
        <v/>
      </c>
      <c r="I30" s="90" t="str">
        <f>IFERROR(VLOOKUP($H30,'[2]Klokan-Prijave'!$A$2:$C$1000,2,FALSE),"")</f>
        <v/>
      </c>
      <c r="J30" s="90" t="str">
        <f>IFERROR(VLOOKUP($H30,'[2]Klokan-Prijave'!$A$2:$C$1000,3,FALSE),"")</f>
        <v/>
      </c>
      <c r="K30" s="39" t="str">
        <f t="shared" si="2"/>
        <v/>
      </c>
      <c r="L30" s="18" t="str">
        <f t="shared" si="3"/>
        <v/>
      </c>
    </row>
    <row r="31" spans="1:12" ht="14.45" customHeight="1" x14ac:dyDescent="0.2">
      <c r="A31" s="88">
        <v>21</v>
      </c>
      <c r="B31" s="58"/>
      <c r="C31" s="58"/>
      <c r="D31" s="25" t="str">
        <f>IFERROR(VLOOKUP(VALUE($A31),[1]Ecolier!$A$5:$BA$103,COLUMN(BA:BA),FALSE),"")</f>
        <v/>
      </c>
      <c r="E31" s="63" t="str">
        <f>IFERROR(VLOOKUP(VALUE($A31),[1]Ecolier!$A$5:$BA$103,COLUMN(AA:AA),FALSE),"")</f>
        <v/>
      </c>
      <c r="F31" s="78" t="str">
        <f>IF(LEN(INDEX(B$10:C$109,22,1))&lt;2,IF(LEN(INDEX(B$10:C$109,22,2))&lt;2,"",$B$8),$B$8)</f>
        <v/>
      </c>
      <c r="G31" s="89" t="str">
        <f t="shared" si="0"/>
        <v/>
      </c>
      <c r="H31" s="16" t="str">
        <f t="shared" si="1"/>
        <v/>
      </c>
      <c r="I31" s="90" t="str">
        <f>IFERROR(VLOOKUP($H31,'[2]Klokan-Prijave'!$A$2:$C$1000,2,FALSE),"")</f>
        <v/>
      </c>
      <c r="J31" s="90" t="str">
        <f>IFERROR(VLOOKUP($H31,'[2]Klokan-Prijave'!$A$2:$C$1000,3,FALSE),"")</f>
        <v/>
      </c>
      <c r="K31" s="39" t="str">
        <f t="shared" si="2"/>
        <v/>
      </c>
      <c r="L31" s="18" t="str">
        <f t="shared" si="3"/>
        <v/>
      </c>
    </row>
    <row r="32" spans="1:12" ht="14.45" customHeight="1" x14ac:dyDescent="0.2">
      <c r="A32" s="88">
        <v>22</v>
      </c>
      <c r="B32" s="58"/>
      <c r="C32" s="58"/>
      <c r="D32" s="25" t="str">
        <f>IFERROR(VLOOKUP(VALUE($A32),[1]Ecolier!$A$5:$BA$103,COLUMN(BA:BA),FALSE),"")</f>
        <v/>
      </c>
      <c r="E32" s="63" t="str">
        <f>IFERROR(VLOOKUP(VALUE($A32),[1]Ecolier!$A$5:$BA$103,COLUMN(AA:AA),FALSE),"")</f>
        <v/>
      </c>
      <c r="F32" s="78" t="str">
        <f>IF(LEN(INDEX(B$10:C$109,23,1))&lt;2,IF(LEN(INDEX(B$10:C$109,23,2))&lt;2,"",$B$8),$B$8)</f>
        <v/>
      </c>
      <c r="G32" s="89" t="str">
        <f t="shared" si="0"/>
        <v/>
      </c>
      <c r="H32" s="16" t="str">
        <f t="shared" si="1"/>
        <v/>
      </c>
      <c r="I32" s="90" t="str">
        <f>IFERROR(VLOOKUP($H32,'[2]Klokan-Prijave'!$A$2:$C$1000,2,FALSE),"")</f>
        <v/>
      </c>
      <c r="J32" s="90" t="str">
        <f>IFERROR(VLOOKUP($H32,'[2]Klokan-Prijave'!$A$2:$C$1000,3,FALSE),"")</f>
        <v/>
      </c>
      <c r="K32" s="39" t="str">
        <f t="shared" si="2"/>
        <v/>
      </c>
      <c r="L32" s="18" t="str">
        <f t="shared" si="3"/>
        <v/>
      </c>
    </row>
    <row r="33" spans="1:12" ht="14.45" customHeight="1" x14ac:dyDescent="0.2">
      <c r="A33" s="88">
        <v>23</v>
      </c>
      <c r="B33" s="58"/>
      <c r="C33" s="58"/>
      <c r="D33" s="25" t="str">
        <f>IFERROR(VLOOKUP(VALUE($A33),[1]Ecolier!$A$5:$BA$103,COLUMN(BA:BA),FALSE),"")</f>
        <v/>
      </c>
      <c r="E33" s="63" t="str">
        <f>IFERROR(VLOOKUP(VALUE($A33),[1]Ecolier!$A$5:$BA$103,COLUMN(AA:AA),FALSE),"")</f>
        <v/>
      </c>
      <c r="F33" s="78" t="str">
        <f>IF(LEN(INDEX(B$10:C$109,24,1))&lt;2,IF(LEN(INDEX(B$10:C$109,24,2))&lt;2,"",$B$8),$B$8)</f>
        <v/>
      </c>
      <c r="G33" s="89" t="str">
        <f t="shared" si="0"/>
        <v/>
      </c>
      <c r="H33" s="16" t="str">
        <f t="shared" si="1"/>
        <v/>
      </c>
      <c r="I33" s="90" t="str">
        <f>IFERROR(VLOOKUP($H33,'[2]Klokan-Prijave'!$A$2:$C$1000,2,FALSE),"")</f>
        <v/>
      </c>
      <c r="J33" s="90" t="str">
        <f>IFERROR(VLOOKUP($H33,'[2]Klokan-Prijave'!$A$2:$C$1000,3,FALSE),"")</f>
        <v/>
      </c>
      <c r="K33" s="39" t="str">
        <f t="shared" si="2"/>
        <v/>
      </c>
      <c r="L33" s="18" t="str">
        <f t="shared" si="3"/>
        <v/>
      </c>
    </row>
    <row r="34" spans="1:12" ht="14.45" customHeight="1" x14ac:dyDescent="0.2">
      <c r="A34" s="88">
        <v>24</v>
      </c>
      <c r="B34" s="58"/>
      <c r="C34" s="58"/>
      <c r="D34" s="25" t="str">
        <f>IFERROR(VLOOKUP(VALUE($A34),[1]Ecolier!$A$5:$BA$103,COLUMN(BA:BA),FALSE),"")</f>
        <v/>
      </c>
      <c r="E34" s="63" t="str">
        <f>IFERROR(VLOOKUP(VALUE($A34),[1]Ecolier!$A$5:$BA$103,COLUMN(AA:AA),FALSE),"")</f>
        <v/>
      </c>
      <c r="F34" s="78" t="str">
        <f>IF(LEN(INDEX(B$10:C$109,25,1))&lt;2,IF(LEN(INDEX(B$10:C$109,25,2))&lt;2,"",$B$8),$B$8)</f>
        <v/>
      </c>
      <c r="G34" s="89" t="str">
        <f t="shared" si="0"/>
        <v/>
      </c>
      <c r="H34" s="16" t="str">
        <f t="shared" si="1"/>
        <v/>
      </c>
      <c r="I34" s="90" t="str">
        <f>IFERROR(VLOOKUP($H34,'[2]Klokan-Prijave'!$A$2:$C$1000,2,FALSE),"")</f>
        <v/>
      </c>
      <c r="J34" s="90" t="str">
        <f>IFERROR(VLOOKUP($H34,'[2]Klokan-Prijave'!$A$2:$C$1000,3,FALSE),"")</f>
        <v/>
      </c>
      <c r="K34" s="39" t="str">
        <f t="shared" si="2"/>
        <v/>
      </c>
      <c r="L34" s="18" t="str">
        <f t="shared" si="3"/>
        <v/>
      </c>
    </row>
    <row r="35" spans="1:12" ht="14.45" customHeight="1" x14ac:dyDescent="0.2">
      <c r="A35" s="88">
        <v>25</v>
      </c>
      <c r="B35" s="58"/>
      <c r="C35" s="58"/>
      <c r="D35" s="25" t="str">
        <f>IFERROR(VLOOKUP(VALUE($A35),[1]Ecolier!$A$5:$BA$103,COLUMN(BA:BA),FALSE),"")</f>
        <v/>
      </c>
      <c r="E35" s="63" t="str">
        <f>IFERROR(VLOOKUP(VALUE($A35),[1]Ecolier!$A$5:$BA$103,COLUMN(AA:AA),FALSE),"")</f>
        <v/>
      </c>
      <c r="F35" s="78" t="str">
        <f>IF(LEN(INDEX(B$10:C$109,26,1))&lt;2,IF(LEN(INDEX(B$10:C$109,26,2))&lt;2,"",$B$8),$B$8)</f>
        <v/>
      </c>
      <c r="G35" s="89" t="str">
        <f t="shared" si="0"/>
        <v/>
      </c>
      <c r="H35" s="16" t="str">
        <f t="shared" si="1"/>
        <v/>
      </c>
      <c r="I35" s="90" t="str">
        <f>IFERROR(VLOOKUP($H35,'[2]Klokan-Prijave'!$A$2:$C$1000,2,FALSE),"")</f>
        <v/>
      </c>
      <c r="J35" s="90" t="str">
        <f>IFERROR(VLOOKUP($H35,'[2]Klokan-Prijave'!$A$2:$C$1000,3,FALSE),"")</f>
        <v/>
      </c>
      <c r="K35" s="39" t="str">
        <f t="shared" si="2"/>
        <v/>
      </c>
      <c r="L35" s="18" t="str">
        <f t="shared" si="3"/>
        <v/>
      </c>
    </row>
    <row r="36" spans="1:12" ht="14.45" customHeight="1" x14ac:dyDescent="0.2">
      <c r="A36" s="88">
        <v>26</v>
      </c>
      <c r="B36" s="57"/>
      <c r="C36" s="58"/>
      <c r="D36" s="25" t="str">
        <f>IFERROR(VLOOKUP(VALUE($A36),[1]Ecolier!$A$5:$BA$103,COLUMN(BA:BA),FALSE),"")</f>
        <v/>
      </c>
      <c r="E36" s="63" t="str">
        <f>IFERROR(VLOOKUP(VALUE($A36),[1]Ecolier!$A$5:$BA$103,COLUMN(AA:AA),FALSE),"")</f>
        <v/>
      </c>
      <c r="F36" s="78" t="str">
        <f>IF(LEN(INDEX(B$10:C$109,27,1))&lt;2,IF(LEN(INDEX(B$10:C$109,27,2))&lt;2,"",$B$8),$B$8)</f>
        <v/>
      </c>
      <c r="G36" s="89" t="str">
        <f t="shared" si="0"/>
        <v/>
      </c>
      <c r="H36" s="16" t="str">
        <f t="shared" si="1"/>
        <v/>
      </c>
      <c r="I36" s="90" t="str">
        <f>IFERROR(VLOOKUP($H36,'[2]Klokan-Prijave'!$A$2:$C$1000,2,FALSE),"")</f>
        <v/>
      </c>
      <c r="J36" s="90" t="str">
        <f>IFERROR(VLOOKUP($H36,'[2]Klokan-Prijave'!$A$2:$C$1000,3,FALSE),"")</f>
        <v/>
      </c>
      <c r="K36" s="39" t="str">
        <f t="shared" si="2"/>
        <v/>
      </c>
      <c r="L36" s="18" t="str">
        <f t="shared" si="3"/>
        <v/>
      </c>
    </row>
    <row r="37" spans="1:12" ht="14.45" customHeight="1" x14ac:dyDescent="0.2">
      <c r="A37" s="88">
        <v>27</v>
      </c>
      <c r="B37" s="58"/>
      <c r="C37" s="58"/>
      <c r="D37" s="25" t="str">
        <f>IFERROR(VLOOKUP(VALUE($A37),[1]Ecolier!$A$5:$BA$103,COLUMN(BA:BA),FALSE),"")</f>
        <v/>
      </c>
      <c r="E37" s="63" t="str">
        <f>IFERROR(VLOOKUP(VALUE($A37),[1]Ecolier!$A$5:$BA$103,COLUMN(AA:AA),FALSE),"")</f>
        <v/>
      </c>
      <c r="F37" s="78" t="str">
        <f>IF(LEN(INDEX(B$10:C$109,28,1))&lt;2,IF(LEN(INDEX(B$10:C$109,28,2))&lt;2,"",$B$8),$B$8)</f>
        <v/>
      </c>
      <c r="G37" s="89" t="str">
        <f t="shared" si="0"/>
        <v/>
      </c>
      <c r="H37" s="16" t="str">
        <f t="shared" si="1"/>
        <v/>
      </c>
      <c r="I37" s="90" t="str">
        <f>IFERROR(VLOOKUP($H37,'[2]Klokan-Prijave'!$A$2:$C$1000,2,FALSE),"")</f>
        <v/>
      </c>
      <c r="J37" s="90" t="str">
        <f>IFERROR(VLOOKUP($H37,'[2]Klokan-Prijave'!$A$2:$C$1000,3,FALSE),"")</f>
        <v/>
      </c>
      <c r="K37" s="39" t="str">
        <f t="shared" si="2"/>
        <v/>
      </c>
      <c r="L37" s="18" t="str">
        <f t="shared" si="3"/>
        <v/>
      </c>
    </row>
    <row r="38" spans="1:12" ht="14.45" customHeight="1" x14ac:dyDescent="0.2">
      <c r="A38" s="88">
        <v>28</v>
      </c>
      <c r="B38" s="57"/>
      <c r="C38" s="58"/>
      <c r="D38" s="25" t="str">
        <f>IFERROR(VLOOKUP(VALUE($A38),[1]Ecolier!$A$5:$BA$103,COLUMN(BA:BA),FALSE),"")</f>
        <v/>
      </c>
      <c r="E38" s="63" t="str">
        <f>IFERROR(VLOOKUP(VALUE($A38),[1]Ecolier!$A$5:$BA$103,COLUMN(AA:AA),FALSE),"")</f>
        <v/>
      </c>
      <c r="F38" s="78" t="str">
        <f>IF(LEN(INDEX(B$10:C$109,29,1))&lt;2,IF(LEN(INDEX(B$10:C$109,29,2))&lt;2,"",$B$8),$B$8)</f>
        <v/>
      </c>
      <c r="G38" s="89" t="str">
        <f t="shared" si="0"/>
        <v/>
      </c>
      <c r="H38" s="16" t="str">
        <f t="shared" si="1"/>
        <v/>
      </c>
      <c r="I38" s="90" t="str">
        <f>IFERROR(VLOOKUP($H38,'[2]Klokan-Prijave'!$A$2:$C$1000,2,FALSE),"")</f>
        <v/>
      </c>
      <c r="J38" s="90" t="str">
        <f>IFERROR(VLOOKUP($H38,'[2]Klokan-Prijave'!$A$2:$C$1000,3,FALSE),"")</f>
        <v/>
      </c>
      <c r="K38" s="39" t="str">
        <f t="shared" si="2"/>
        <v/>
      </c>
      <c r="L38" s="18" t="str">
        <f t="shared" si="3"/>
        <v/>
      </c>
    </row>
    <row r="39" spans="1:12" ht="14.45" customHeight="1" x14ac:dyDescent="0.2">
      <c r="A39" s="88">
        <v>29</v>
      </c>
      <c r="B39" s="58"/>
      <c r="C39" s="58"/>
      <c r="D39" s="25" t="str">
        <f>IFERROR(VLOOKUP(VALUE($A39),[1]Ecolier!$A$5:$BA$103,COLUMN(BA:BA),FALSE),"")</f>
        <v/>
      </c>
      <c r="E39" s="63" t="str">
        <f>IFERROR(VLOOKUP(VALUE($A39),[1]Ecolier!$A$5:$BA$103,COLUMN(AA:AA),FALSE),"")</f>
        <v/>
      </c>
      <c r="F39" s="78" t="str">
        <f>IF(LEN(INDEX(B$10:C$109,30,1))&lt;2,IF(LEN(INDEX(B$10:C$109,30,2))&lt;2,"",$B$8),$B$8)</f>
        <v/>
      </c>
      <c r="G39" s="89" t="str">
        <f t="shared" si="0"/>
        <v/>
      </c>
      <c r="H39" s="16" t="str">
        <f t="shared" si="1"/>
        <v/>
      </c>
      <c r="I39" s="90" t="str">
        <f>IFERROR(VLOOKUP($H39,'[2]Klokan-Prijave'!$A$2:$C$1000,2,FALSE),"")</f>
        <v/>
      </c>
      <c r="J39" s="90" t="str">
        <f>IFERROR(VLOOKUP($H39,'[2]Klokan-Prijave'!$A$2:$C$1000,3,FALSE),"")</f>
        <v/>
      </c>
      <c r="K39" s="39" t="str">
        <f t="shared" si="2"/>
        <v/>
      </c>
      <c r="L39" s="18" t="str">
        <f t="shared" si="3"/>
        <v/>
      </c>
    </row>
    <row r="40" spans="1:12" ht="14.45" customHeight="1" x14ac:dyDescent="0.2">
      <c r="A40" s="88">
        <v>30</v>
      </c>
      <c r="B40" s="58"/>
      <c r="C40" s="57"/>
      <c r="D40" s="25" t="str">
        <f>IFERROR(VLOOKUP(VALUE($A40),[1]Ecolier!$A$5:$BA$103,COLUMN(BA:BA),FALSE),"")</f>
        <v/>
      </c>
      <c r="E40" s="63" t="str">
        <f>IFERROR(VLOOKUP(VALUE($A40),[1]Ecolier!$A$5:$BA$103,COLUMN(AA:AA),FALSE),"")</f>
        <v/>
      </c>
      <c r="F40" s="78" t="str">
        <f>IF(LEN(INDEX(B$10:C$109,31,1))&lt;2,IF(LEN(INDEX(B$10:C$109,31,2))&lt;2,"",$B$8),$B$8)</f>
        <v/>
      </c>
      <c r="G40" s="89" t="str">
        <f t="shared" si="0"/>
        <v/>
      </c>
      <c r="H40" s="16" t="str">
        <f t="shared" si="1"/>
        <v/>
      </c>
      <c r="I40" s="90" t="str">
        <f>IFERROR(VLOOKUP($H40,'[2]Klokan-Prijave'!$A$2:$C$1000,2,FALSE),"")</f>
        <v/>
      </c>
      <c r="J40" s="90" t="str">
        <f>IFERROR(VLOOKUP($H40,'[2]Klokan-Prijave'!$A$2:$C$1000,3,FALSE),"")</f>
        <v/>
      </c>
      <c r="K40" s="39" t="str">
        <f t="shared" si="2"/>
        <v/>
      </c>
      <c r="L40" s="18" t="str">
        <f t="shared" si="3"/>
        <v/>
      </c>
    </row>
    <row r="41" spans="1:12" ht="14.45" customHeight="1" x14ac:dyDescent="0.2">
      <c r="A41" s="88">
        <v>31</v>
      </c>
      <c r="B41" s="58"/>
      <c r="C41" s="58"/>
      <c r="D41" s="25" t="str">
        <f>IFERROR(VLOOKUP(VALUE($A41),[1]Ecolier!$A$5:$BA$103,COLUMN(BA:BA),FALSE),"")</f>
        <v/>
      </c>
      <c r="E41" s="63" t="str">
        <f>IFERROR(VLOOKUP(VALUE($A41),[1]Ecolier!$A$5:$BA$103,COLUMN(AA:AA),FALSE),"")</f>
        <v/>
      </c>
      <c r="F41" s="78" t="str">
        <f>IF(LEN(INDEX(B$10:C$109,32,1))&lt;2,IF(LEN(INDEX(B$10:C$109,32,2))&lt;2,"",$B$8),$B$8)</f>
        <v/>
      </c>
      <c r="G41" s="89" t="str">
        <f t="shared" si="0"/>
        <v/>
      </c>
      <c r="H41" s="16" t="str">
        <f t="shared" si="1"/>
        <v/>
      </c>
      <c r="I41" s="90" t="str">
        <f>IFERROR(VLOOKUP($H41,'[2]Klokan-Prijave'!$A$2:$C$1000,2,FALSE),"")</f>
        <v/>
      </c>
      <c r="J41" s="90" t="str">
        <f>IFERROR(VLOOKUP($H41,'[2]Klokan-Prijave'!$A$2:$C$1000,3,FALSE),"")</f>
        <v/>
      </c>
      <c r="K41" s="39" t="str">
        <f t="shared" si="2"/>
        <v/>
      </c>
      <c r="L41" s="18" t="str">
        <f t="shared" si="3"/>
        <v/>
      </c>
    </row>
    <row r="42" spans="1:12" ht="14.45" customHeight="1" x14ac:dyDescent="0.2">
      <c r="A42" s="88">
        <v>32</v>
      </c>
      <c r="B42" s="58"/>
      <c r="C42" s="58"/>
      <c r="D42" s="25" t="str">
        <f>IFERROR(VLOOKUP(VALUE($A42),[1]Ecolier!$A$5:$BA$103,COLUMN(BA:BA),FALSE),"")</f>
        <v/>
      </c>
      <c r="E42" s="63" t="str">
        <f>IFERROR(VLOOKUP(VALUE($A42),[1]Ecolier!$A$5:$BA$103,COLUMN(AA:AA),FALSE),"")</f>
        <v/>
      </c>
      <c r="F42" s="78" t="str">
        <f>IF(LEN(INDEX(B$10:C$109,33,1))&lt;2,IF(LEN(INDEX(B$10:C$109,33,2))&lt;2,"",$B$8),$B$8)</f>
        <v/>
      </c>
      <c r="G42" s="89" t="str">
        <f t="shared" si="0"/>
        <v/>
      </c>
      <c r="H42" s="16" t="str">
        <f t="shared" si="1"/>
        <v/>
      </c>
      <c r="I42" s="90" t="str">
        <f>IFERROR(VLOOKUP($H42,'[2]Klokan-Prijave'!$A$2:$C$1000,2,FALSE),"")</f>
        <v/>
      </c>
      <c r="J42" s="90" t="str">
        <f>IFERROR(VLOOKUP($H42,'[2]Klokan-Prijave'!$A$2:$C$1000,3,FALSE),"")</f>
        <v/>
      </c>
      <c r="K42" s="39" t="str">
        <f t="shared" si="2"/>
        <v/>
      </c>
      <c r="L42" s="18" t="str">
        <f t="shared" si="3"/>
        <v/>
      </c>
    </row>
    <row r="43" spans="1:12" ht="14.45" customHeight="1" x14ac:dyDescent="0.2">
      <c r="A43" s="88">
        <v>33</v>
      </c>
      <c r="B43" s="58"/>
      <c r="C43" s="58"/>
      <c r="D43" s="25" t="str">
        <f>IFERROR(VLOOKUP(VALUE($A43),[1]Ecolier!$A$5:$BA$103,COLUMN(BA:BA),FALSE),"")</f>
        <v/>
      </c>
      <c r="E43" s="63" t="str">
        <f>IFERROR(VLOOKUP(VALUE($A43),[1]Ecolier!$A$5:$BA$103,COLUMN(AA:AA),FALSE),"")</f>
        <v/>
      </c>
      <c r="F43" s="78" t="str">
        <f>IF(LEN(INDEX(B$10:C$109,34,1))&lt;2,IF(LEN(INDEX(B$10:C$109,34,2))&lt;2,"",$B$8),$B$8)</f>
        <v/>
      </c>
      <c r="G43" s="89" t="str">
        <f t="shared" si="0"/>
        <v/>
      </c>
      <c r="H43" s="16" t="str">
        <f t="shared" si="1"/>
        <v/>
      </c>
      <c r="I43" s="90" t="str">
        <f>IFERROR(VLOOKUP($H43,'[2]Klokan-Prijave'!$A$2:$C$1000,2,FALSE),"")</f>
        <v/>
      </c>
      <c r="J43" s="90" t="str">
        <f>IFERROR(VLOOKUP($H43,'[2]Klokan-Prijave'!$A$2:$C$1000,3,FALSE),"")</f>
        <v/>
      </c>
      <c r="K43" s="39" t="str">
        <f t="shared" si="2"/>
        <v/>
      </c>
      <c r="L43" s="18" t="str">
        <f t="shared" si="3"/>
        <v/>
      </c>
    </row>
    <row r="44" spans="1:12" ht="14.45" customHeight="1" x14ac:dyDescent="0.2">
      <c r="A44" s="88">
        <v>34</v>
      </c>
      <c r="B44" s="58"/>
      <c r="C44" s="58"/>
      <c r="D44" s="25" t="str">
        <f>IFERROR(VLOOKUP(VALUE($A44),[1]Ecolier!$A$5:$BA$103,COLUMN(BA:BA),FALSE),"")</f>
        <v/>
      </c>
      <c r="E44" s="63" t="str">
        <f>IFERROR(VLOOKUP(VALUE($A44),[1]Ecolier!$A$5:$BA$103,COLUMN(AA:AA),FALSE),"")</f>
        <v/>
      </c>
      <c r="F44" s="78" t="str">
        <f>IF(LEN(INDEX(B$10:C$109,35,1))&lt;2,IF(LEN(INDEX(B$10:C$109,35,2))&lt;2,"",$B$8),$B$8)</f>
        <v/>
      </c>
      <c r="G44" s="89" t="str">
        <f t="shared" si="0"/>
        <v/>
      </c>
      <c r="H44" s="16" t="str">
        <f t="shared" si="1"/>
        <v/>
      </c>
      <c r="I44" s="90" t="str">
        <f>IFERROR(VLOOKUP($H44,'[2]Klokan-Prijave'!$A$2:$C$1000,2,FALSE),"")</f>
        <v/>
      </c>
      <c r="J44" s="90" t="str">
        <f>IFERROR(VLOOKUP($H44,'[2]Klokan-Prijave'!$A$2:$C$1000,3,FALSE),"")</f>
        <v/>
      </c>
      <c r="K44" s="39" t="str">
        <f t="shared" si="2"/>
        <v/>
      </c>
      <c r="L44" s="18" t="str">
        <f t="shared" si="3"/>
        <v/>
      </c>
    </row>
    <row r="45" spans="1:12" ht="14.45" customHeight="1" x14ac:dyDescent="0.2">
      <c r="A45" s="88">
        <v>35</v>
      </c>
      <c r="B45" s="58"/>
      <c r="C45" s="58"/>
      <c r="D45" s="25" t="str">
        <f>IFERROR(VLOOKUP(VALUE($A45),[1]Ecolier!$A$5:$BA$103,COLUMN(BA:BA),FALSE),"")</f>
        <v/>
      </c>
      <c r="E45" s="63" t="str">
        <f>IFERROR(VLOOKUP(VALUE($A45),[1]Ecolier!$A$5:$BA$103,COLUMN(AA:AA),FALSE),"")</f>
        <v/>
      </c>
      <c r="F45" s="78" t="str">
        <f>IF(LEN(INDEX(B$10:C$109,36,1))&lt;2,IF(LEN(INDEX(B$10:C$109,36,2))&lt;2,"",$B$8),$B$8)</f>
        <v/>
      </c>
      <c r="G45" s="89" t="str">
        <f t="shared" si="0"/>
        <v/>
      </c>
      <c r="H45" s="16" t="str">
        <f t="shared" si="1"/>
        <v/>
      </c>
      <c r="I45" s="90" t="str">
        <f>IFERROR(VLOOKUP($H45,'[2]Klokan-Prijave'!$A$2:$C$1000,2,FALSE),"")</f>
        <v/>
      </c>
      <c r="J45" s="90" t="str">
        <f>IFERROR(VLOOKUP($H45,'[2]Klokan-Prijave'!$A$2:$C$1000,3,FALSE),"")</f>
        <v/>
      </c>
      <c r="K45" s="39" t="str">
        <f t="shared" si="2"/>
        <v/>
      </c>
      <c r="L45" s="18" t="str">
        <f t="shared" si="3"/>
        <v/>
      </c>
    </row>
    <row r="46" spans="1:12" ht="14.45" customHeight="1" x14ac:dyDescent="0.2">
      <c r="A46" s="88">
        <v>36</v>
      </c>
      <c r="B46" s="58"/>
      <c r="C46" s="58"/>
      <c r="D46" s="25" t="str">
        <f>IFERROR(VLOOKUP(VALUE($A46),[1]Ecolier!$A$5:$BA$103,COLUMN(BA:BA),FALSE),"")</f>
        <v/>
      </c>
      <c r="E46" s="63" t="str">
        <f>IFERROR(VLOOKUP(VALUE($A46),[1]Ecolier!$A$5:$BA$103,COLUMN(AA:AA),FALSE),"")</f>
        <v/>
      </c>
      <c r="F46" s="78" t="str">
        <f>IF(LEN(INDEX(B$10:C$109,37,1))&lt;2,IF(LEN(INDEX(B$10:C$109,37,2))&lt;2,"",$B$8),$B$8)</f>
        <v/>
      </c>
      <c r="G46" s="89" t="str">
        <f t="shared" si="0"/>
        <v/>
      </c>
      <c r="H46" s="16" t="str">
        <f t="shared" si="1"/>
        <v/>
      </c>
      <c r="I46" s="90" t="str">
        <f>IFERROR(VLOOKUP($H46,'[2]Klokan-Prijave'!$A$2:$C$1000,2,FALSE),"")</f>
        <v/>
      </c>
      <c r="J46" s="90" t="str">
        <f>IFERROR(VLOOKUP($H46,'[2]Klokan-Prijave'!$A$2:$C$1000,3,FALSE),"")</f>
        <v/>
      </c>
      <c r="K46" s="39" t="str">
        <f t="shared" si="2"/>
        <v/>
      </c>
      <c r="L46" s="18" t="str">
        <f t="shared" si="3"/>
        <v/>
      </c>
    </row>
    <row r="47" spans="1:12" ht="14.45" customHeight="1" x14ac:dyDescent="0.2">
      <c r="A47" s="88">
        <v>37</v>
      </c>
      <c r="B47" s="58"/>
      <c r="C47" s="58"/>
      <c r="D47" s="25" t="str">
        <f>IFERROR(VLOOKUP(VALUE($A47),[1]Ecolier!$A$5:$BA$103,COLUMN(BA:BA),FALSE),"")</f>
        <v/>
      </c>
      <c r="E47" s="63" t="str">
        <f>IFERROR(VLOOKUP(VALUE($A47),[1]Ecolier!$A$5:$BA$103,COLUMN(AA:AA),FALSE),"")</f>
        <v/>
      </c>
      <c r="F47" s="78" t="str">
        <f>IF(LEN(INDEX(B$10:C$109,38,1))&lt;2,IF(LEN(INDEX(B$10:C$109,38,2))&lt;2,"",$B$8),$B$8)</f>
        <v/>
      </c>
      <c r="G47" s="89" t="str">
        <f t="shared" si="0"/>
        <v/>
      </c>
      <c r="H47" s="16" t="str">
        <f t="shared" si="1"/>
        <v/>
      </c>
      <c r="I47" s="90" t="str">
        <f>IFERROR(VLOOKUP($H47,'[2]Klokan-Prijave'!$A$2:$C$1000,2,FALSE),"")</f>
        <v/>
      </c>
      <c r="J47" s="90" t="str">
        <f>IFERROR(VLOOKUP($H47,'[2]Klokan-Prijave'!$A$2:$C$1000,3,FALSE),"")</f>
        <v/>
      </c>
      <c r="K47" s="39" t="str">
        <f t="shared" si="2"/>
        <v/>
      </c>
      <c r="L47" s="18" t="str">
        <f t="shared" si="3"/>
        <v/>
      </c>
    </row>
    <row r="48" spans="1:12" ht="14.45" customHeight="1" x14ac:dyDescent="0.2">
      <c r="A48" s="88">
        <v>38</v>
      </c>
      <c r="B48" s="58"/>
      <c r="C48" s="58"/>
      <c r="D48" s="25" t="str">
        <f>IFERROR(VLOOKUP(VALUE($A48),[1]Ecolier!$A$5:$BA$103,COLUMN(BA:BA),FALSE),"")</f>
        <v/>
      </c>
      <c r="E48" s="63" t="str">
        <f>IFERROR(VLOOKUP(VALUE($A48),[1]Ecolier!$A$5:$BA$103,COLUMN(AA:AA),FALSE),"")</f>
        <v/>
      </c>
      <c r="F48" s="78" t="str">
        <f>IF(LEN(INDEX(B$10:C$109,39,1))&lt;2,IF(LEN(INDEX(B$10:C$109,39,2))&lt;2,"",$B$8),$B$8)</f>
        <v/>
      </c>
      <c r="G48" s="89" t="str">
        <f t="shared" si="0"/>
        <v/>
      </c>
      <c r="H48" s="16" t="str">
        <f t="shared" si="1"/>
        <v/>
      </c>
      <c r="I48" s="90" t="str">
        <f>IFERROR(VLOOKUP($H48,'[2]Klokan-Prijave'!$A$2:$C$1000,2,FALSE),"")</f>
        <v/>
      </c>
      <c r="J48" s="90" t="str">
        <f>IFERROR(VLOOKUP($H48,'[2]Klokan-Prijave'!$A$2:$C$1000,3,FALSE),"")</f>
        <v/>
      </c>
      <c r="K48" s="39" t="str">
        <f t="shared" si="2"/>
        <v/>
      </c>
      <c r="L48" s="18" t="str">
        <f t="shared" si="3"/>
        <v/>
      </c>
    </row>
    <row r="49" spans="1:12" ht="14.45" customHeight="1" x14ac:dyDescent="0.2">
      <c r="A49" s="88">
        <v>39</v>
      </c>
      <c r="B49" s="58"/>
      <c r="C49" s="58"/>
      <c r="D49" s="25" t="str">
        <f>IFERROR(VLOOKUP(VALUE($A49),[1]Ecolier!$A$5:$BA$103,COLUMN(BA:BA),FALSE),"")</f>
        <v/>
      </c>
      <c r="E49" s="63" t="str">
        <f>IFERROR(VLOOKUP(VALUE($A49),[1]Ecolier!$A$5:$BA$103,COLUMN(AA:AA),FALSE),"")</f>
        <v/>
      </c>
      <c r="F49" s="78" t="str">
        <f>IF(LEN(INDEX(B$10:C$109,40,1))&lt;2,IF(LEN(INDEX(B$10:C$109,40,2))&lt;2,"",$B$8),$B$8)</f>
        <v/>
      </c>
      <c r="G49" s="89" t="str">
        <f t="shared" si="0"/>
        <v/>
      </c>
      <c r="H49" s="16" t="str">
        <f t="shared" si="1"/>
        <v/>
      </c>
      <c r="I49" s="90" t="str">
        <f>IFERROR(VLOOKUP($H49,'[2]Klokan-Prijave'!$A$2:$C$1000,2,FALSE),"")</f>
        <v/>
      </c>
      <c r="J49" s="90" t="str">
        <f>IFERROR(VLOOKUP($H49,'[2]Klokan-Prijave'!$A$2:$C$1000,3,FALSE),"")</f>
        <v/>
      </c>
      <c r="K49" s="39" t="str">
        <f t="shared" si="2"/>
        <v/>
      </c>
      <c r="L49" s="18" t="str">
        <f t="shared" si="3"/>
        <v/>
      </c>
    </row>
    <row r="50" spans="1:12" ht="14.45" customHeight="1" x14ac:dyDescent="0.2">
      <c r="A50" s="88">
        <v>40</v>
      </c>
      <c r="B50" s="58"/>
      <c r="C50" s="58"/>
      <c r="D50" s="25" t="str">
        <f>IFERROR(VLOOKUP(VALUE($A50),[1]Ecolier!$A$5:$BA$103,COLUMN(BA:BA),FALSE),"")</f>
        <v/>
      </c>
      <c r="E50" s="63" t="str">
        <f>IFERROR(VLOOKUP(VALUE($A50),[1]Ecolier!$A$5:$BA$103,COLUMN(AA:AA),FALSE),"")</f>
        <v/>
      </c>
      <c r="F50" s="78" t="str">
        <f>IF(LEN(INDEX(B$10:C$109,41,1))&lt;2,IF(LEN(INDEX(B$10:C$109,41,2))&lt;2,"",$B$8),$B$8)</f>
        <v/>
      </c>
      <c r="G50" s="89" t="str">
        <f t="shared" si="0"/>
        <v/>
      </c>
      <c r="H50" s="16" t="str">
        <f t="shared" si="1"/>
        <v/>
      </c>
      <c r="I50" s="90" t="str">
        <f>IFERROR(VLOOKUP($H50,'[2]Klokan-Prijave'!$A$2:$C$1000,2,FALSE),"")</f>
        <v/>
      </c>
      <c r="J50" s="90" t="str">
        <f>IFERROR(VLOOKUP($H50,'[2]Klokan-Prijave'!$A$2:$C$1000,3,FALSE),"")</f>
        <v/>
      </c>
      <c r="K50" s="39" t="str">
        <f t="shared" si="2"/>
        <v/>
      </c>
      <c r="L50" s="18" t="str">
        <f t="shared" si="3"/>
        <v/>
      </c>
    </row>
    <row r="51" spans="1:12" ht="14.45" customHeight="1" x14ac:dyDescent="0.2">
      <c r="A51" s="88">
        <v>41</v>
      </c>
      <c r="B51" s="58"/>
      <c r="C51" s="58"/>
      <c r="D51" s="25" t="str">
        <f>IFERROR(VLOOKUP(VALUE($A51),[1]Ecolier!$A$5:$BA$103,COLUMN(BA:BA),FALSE),"")</f>
        <v/>
      </c>
      <c r="E51" s="63" t="str">
        <f>IFERROR(VLOOKUP(VALUE($A51),[1]Ecolier!$A$5:$BA$103,COLUMN(AA:AA),FALSE),"")</f>
        <v/>
      </c>
      <c r="F51" s="78" t="str">
        <f>IF(LEN(INDEX(B$10:C$109,42,1))&lt;2,IF(LEN(INDEX(B$10:C$109,42,2))&lt;2,"",$B$8),$B$8)</f>
        <v/>
      </c>
      <c r="G51" s="89" t="str">
        <f t="shared" si="0"/>
        <v/>
      </c>
      <c r="H51" s="16" t="str">
        <f t="shared" si="1"/>
        <v/>
      </c>
      <c r="I51" s="90" t="str">
        <f>IFERROR(VLOOKUP($H51,'[2]Klokan-Prijave'!$A$2:$C$1000,2,FALSE),"")</f>
        <v/>
      </c>
      <c r="J51" s="90" t="str">
        <f>IFERROR(VLOOKUP($H51,'[2]Klokan-Prijave'!$A$2:$C$1000,3,FALSE),"")</f>
        <v/>
      </c>
      <c r="K51" s="39" t="str">
        <f t="shared" si="2"/>
        <v/>
      </c>
      <c r="L51" s="18" t="str">
        <f t="shared" si="3"/>
        <v/>
      </c>
    </row>
    <row r="52" spans="1:12" ht="14.45" customHeight="1" x14ac:dyDescent="0.2">
      <c r="A52" s="88">
        <v>42</v>
      </c>
      <c r="B52" s="58"/>
      <c r="C52" s="58"/>
      <c r="D52" s="25" t="str">
        <f>IFERROR(VLOOKUP(VALUE($A52),[1]Ecolier!$A$5:$BA$103,COLUMN(BA:BA),FALSE),"")</f>
        <v/>
      </c>
      <c r="E52" s="63" t="str">
        <f>IFERROR(VLOOKUP(VALUE($A52),[1]Ecolier!$A$5:$BA$103,COLUMN(AA:AA),FALSE),"")</f>
        <v/>
      </c>
      <c r="F52" s="78" t="str">
        <f>IF(LEN(INDEX(B$10:C$109,43,1))&lt;2,IF(LEN(INDEX(B$10:C$109,43,2))&lt;2,"",$B$8),$B$8)</f>
        <v/>
      </c>
      <c r="G52" s="89" t="str">
        <f t="shared" si="0"/>
        <v/>
      </c>
      <c r="H52" s="16" t="str">
        <f t="shared" si="1"/>
        <v/>
      </c>
      <c r="I52" s="90" t="str">
        <f>IFERROR(VLOOKUP($H52,'[2]Klokan-Prijave'!$A$2:$C$1000,2,FALSE),"")</f>
        <v/>
      </c>
      <c r="J52" s="90" t="str">
        <f>IFERROR(VLOOKUP($H52,'[2]Klokan-Prijave'!$A$2:$C$1000,3,FALSE),"")</f>
        <v/>
      </c>
      <c r="K52" s="39" t="str">
        <f t="shared" si="2"/>
        <v/>
      </c>
      <c r="L52" s="18" t="str">
        <f t="shared" si="3"/>
        <v/>
      </c>
    </row>
    <row r="53" spans="1:12" ht="14.45" customHeight="1" x14ac:dyDescent="0.2">
      <c r="A53" s="88">
        <v>43</v>
      </c>
      <c r="B53" s="58"/>
      <c r="C53" s="58"/>
      <c r="D53" s="25" t="str">
        <f>IFERROR(VLOOKUP(VALUE($A53),[1]Ecolier!$A$5:$BA$103,COLUMN(BA:BA),FALSE),"")</f>
        <v/>
      </c>
      <c r="E53" s="63" t="str">
        <f>IFERROR(VLOOKUP(VALUE($A53),[1]Ecolier!$A$5:$BA$103,COLUMN(AA:AA),FALSE),"")</f>
        <v/>
      </c>
      <c r="F53" s="78" t="str">
        <f>IF(LEN(INDEX(B$10:C$109,44,1))&lt;2,IF(LEN(INDEX(B$10:C$109,44,2))&lt;2,"",$B$8),$B$8)</f>
        <v/>
      </c>
      <c r="G53" s="89" t="str">
        <f t="shared" si="0"/>
        <v/>
      </c>
      <c r="H53" s="16" t="str">
        <f t="shared" si="1"/>
        <v/>
      </c>
      <c r="I53" s="90" t="str">
        <f>IFERROR(VLOOKUP($H53,'[2]Klokan-Prijave'!$A$2:$C$1000,2,FALSE),"")</f>
        <v/>
      </c>
      <c r="J53" s="90" t="str">
        <f>IFERROR(VLOOKUP($H53,'[2]Klokan-Prijave'!$A$2:$C$1000,3,FALSE),"")</f>
        <v/>
      </c>
      <c r="K53" s="39" t="str">
        <f t="shared" si="2"/>
        <v/>
      </c>
      <c r="L53" s="18" t="str">
        <f t="shared" si="3"/>
        <v/>
      </c>
    </row>
    <row r="54" spans="1:12" ht="14.45" customHeight="1" x14ac:dyDescent="0.2">
      <c r="A54" s="88">
        <v>44</v>
      </c>
      <c r="B54" s="58"/>
      <c r="C54" s="58"/>
      <c r="D54" s="25" t="str">
        <f>IFERROR(VLOOKUP(VALUE($A54),[1]Ecolier!$A$5:$BA$103,COLUMN(BA:BA),FALSE),"")</f>
        <v/>
      </c>
      <c r="E54" s="63" t="str">
        <f>IFERROR(VLOOKUP(VALUE($A54),[1]Ecolier!$A$5:$BA$103,COLUMN(AA:AA),FALSE),"")</f>
        <v/>
      </c>
      <c r="F54" s="78" t="str">
        <f>IF(LEN(INDEX(B$10:C$109,45,1))&lt;2,IF(LEN(INDEX(B$10:C$109,45,2))&lt;2,"",$B$8),$B$8)</f>
        <v/>
      </c>
      <c r="G54" s="89" t="str">
        <f t="shared" si="0"/>
        <v/>
      </c>
      <c r="H54" s="16" t="str">
        <f t="shared" si="1"/>
        <v/>
      </c>
      <c r="I54" s="90" t="str">
        <f>IFERROR(VLOOKUP($H54,'[2]Klokan-Prijave'!$A$2:$C$1000,2,FALSE),"")</f>
        <v/>
      </c>
      <c r="J54" s="90" t="str">
        <f>IFERROR(VLOOKUP($H54,'[2]Klokan-Prijave'!$A$2:$C$1000,3,FALSE),"")</f>
        <v/>
      </c>
      <c r="K54" s="39" t="str">
        <f t="shared" si="2"/>
        <v/>
      </c>
      <c r="L54" s="18" t="str">
        <f t="shared" si="3"/>
        <v/>
      </c>
    </row>
    <row r="55" spans="1:12" ht="14.45" customHeight="1" x14ac:dyDescent="0.2">
      <c r="A55" s="88">
        <v>45</v>
      </c>
      <c r="B55" s="58"/>
      <c r="C55" s="58"/>
      <c r="D55" s="25" t="str">
        <f>IFERROR(VLOOKUP(VALUE($A55),[1]Ecolier!$A$5:$BA$103,COLUMN(BA:BA),FALSE),"")</f>
        <v/>
      </c>
      <c r="E55" s="63" t="str">
        <f>IFERROR(VLOOKUP(VALUE($A55),[1]Ecolier!$A$5:$BA$103,COLUMN(AA:AA),FALSE),"")</f>
        <v/>
      </c>
      <c r="F55" s="78" t="str">
        <f>IF(LEN(INDEX(B$10:C$109,46,1))&lt;2,IF(LEN(INDEX(B$10:C$109,46,2))&lt;2,"",$B$8),$B$8)</f>
        <v/>
      </c>
      <c r="G55" s="89" t="str">
        <f t="shared" si="0"/>
        <v/>
      </c>
      <c r="H55" s="16" t="str">
        <f t="shared" si="1"/>
        <v/>
      </c>
      <c r="I55" s="90" t="str">
        <f>IFERROR(VLOOKUP($H55,'[2]Klokan-Prijave'!$A$2:$C$1000,2,FALSE),"")</f>
        <v/>
      </c>
      <c r="J55" s="90" t="str">
        <f>IFERROR(VLOOKUP($H55,'[2]Klokan-Prijave'!$A$2:$C$1000,3,FALSE),"")</f>
        <v/>
      </c>
      <c r="K55" s="39" t="str">
        <f t="shared" si="2"/>
        <v/>
      </c>
      <c r="L55" s="18" t="str">
        <f t="shared" si="3"/>
        <v/>
      </c>
    </row>
    <row r="56" spans="1:12" ht="14.45" customHeight="1" x14ac:dyDescent="0.2">
      <c r="A56" s="88">
        <v>46</v>
      </c>
      <c r="B56" s="58"/>
      <c r="C56" s="58"/>
      <c r="D56" s="25" t="str">
        <f>IFERROR(VLOOKUP(VALUE($A56),[1]Ecolier!$A$5:$BA$103,COLUMN(BA:BA),FALSE),"")</f>
        <v/>
      </c>
      <c r="E56" s="63" t="str">
        <f>IFERROR(VLOOKUP(VALUE($A56),[1]Ecolier!$A$5:$BA$103,COLUMN(AA:AA),FALSE),"")</f>
        <v/>
      </c>
      <c r="F56" s="78" t="str">
        <f>IF(LEN(INDEX(B$10:C$109,47,1))&lt;2,IF(LEN(INDEX(B$10:C$109,47,2))&lt;2,"",$B$8),$B$8)</f>
        <v/>
      </c>
      <c r="G56" s="89" t="str">
        <f t="shared" si="0"/>
        <v/>
      </c>
      <c r="H56" s="16" t="str">
        <f t="shared" si="1"/>
        <v/>
      </c>
      <c r="I56" s="90" t="str">
        <f>IFERROR(VLOOKUP($H56,'[2]Klokan-Prijave'!$A$2:$C$1000,2,FALSE),"")</f>
        <v/>
      </c>
      <c r="J56" s="90" t="str">
        <f>IFERROR(VLOOKUP($H56,'[2]Klokan-Prijave'!$A$2:$C$1000,3,FALSE),"")</f>
        <v/>
      </c>
      <c r="K56" s="39" t="str">
        <f t="shared" si="2"/>
        <v/>
      </c>
      <c r="L56" s="18" t="str">
        <f t="shared" si="3"/>
        <v/>
      </c>
    </row>
    <row r="57" spans="1:12" ht="14.45" customHeight="1" x14ac:dyDescent="0.2">
      <c r="A57" s="88">
        <v>47</v>
      </c>
      <c r="B57" s="58"/>
      <c r="C57" s="58"/>
      <c r="D57" s="25" t="str">
        <f>IFERROR(VLOOKUP(VALUE($A57),[1]Ecolier!$A$5:$BA$103,COLUMN(BA:BA),FALSE),"")</f>
        <v/>
      </c>
      <c r="E57" s="63" t="str">
        <f>IFERROR(VLOOKUP(VALUE($A57),[1]Ecolier!$A$5:$BA$103,COLUMN(AA:AA),FALSE),"")</f>
        <v/>
      </c>
      <c r="F57" s="78" t="str">
        <f>IF(LEN(INDEX(B$10:C$109,48,1))&lt;2,IF(LEN(INDEX(B$10:C$109,48,2))&lt;2,"",$B$8),$B$8)</f>
        <v/>
      </c>
      <c r="G57" s="89" t="str">
        <f t="shared" si="0"/>
        <v/>
      </c>
      <c r="H57" s="16" t="str">
        <f t="shared" si="1"/>
        <v/>
      </c>
      <c r="I57" s="90" t="str">
        <f>IFERROR(VLOOKUP($H57,'[2]Klokan-Prijave'!$A$2:$C$1000,2,FALSE),"")</f>
        <v/>
      </c>
      <c r="J57" s="90" t="str">
        <f>IFERROR(VLOOKUP($H57,'[2]Klokan-Prijave'!$A$2:$C$1000,3,FALSE),"")</f>
        <v/>
      </c>
      <c r="K57" s="39" t="str">
        <f t="shared" si="2"/>
        <v/>
      </c>
      <c r="L57" s="18" t="str">
        <f t="shared" si="3"/>
        <v/>
      </c>
    </row>
    <row r="58" spans="1:12" ht="14.45" customHeight="1" x14ac:dyDescent="0.2">
      <c r="A58" s="88">
        <v>48</v>
      </c>
      <c r="B58" s="58"/>
      <c r="C58" s="58"/>
      <c r="D58" s="25" t="str">
        <f>IFERROR(VLOOKUP(VALUE($A58),[1]Ecolier!$A$5:$BA$103,COLUMN(BA:BA),FALSE),"")</f>
        <v/>
      </c>
      <c r="E58" s="63" t="str">
        <f>IFERROR(VLOOKUP(VALUE($A58),[1]Ecolier!$A$5:$BA$103,COLUMN(AA:AA),FALSE),"")</f>
        <v/>
      </c>
      <c r="F58" s="78" t="str">
        <f>IF(LEN(INDEX(B$10:C$109,49,1))&lt;2,IF(LEN(INDEX(B$10:C$109,49,2))&lt;2,"",$B$8),$B$8)</f>
        <v/>
      </c>
      <c r="G58" s="89" t="str">
        <f t="shared" si="0"/>
        <v/>
      </c>
      <c r="H58" s="16" t="str">
        <f t="shared" si="1"/>
        <v/>
      </c>
      <c r="I58" s="90" t="str">
        <f>IFERROR(VLOOKUP($H58,'[2]Klokan-Prijave'!$A$2:$C$1000,2,FALSE),"")</f>
        <v/>
      </c>
      <c r="J58" s="90" t="str">
        <f>IFERROR(VLOOKUP($H58,'[2]Klokan-Prijave'!$A$2:$C$1000,3,FALSE),"")</f>
        <v/>
      </c>
      <c r="K58" s="39" t="str">
        <f t="shared" si="2"/>
        <v/>
      </c>
      <c r="L58" s="18" t="str">
        <f t="shared" si="3"/>
        <v/>
      </c>
    </row>
    <row r="59" spans="1:12" ht="14.45" customHeight="1" x14ac:dyDescent="0.2">
      <c r="A59" s="88">
        <v>49</v>
      </c>
      <c r="B59" s="58"/>
      <c r="C59" s="58"/>
      <c r="D59" s="25" t="str">
        <f>IFERROR(VLOOKUP(VALUE($A59),[1]Ecolier!$A$5:$BA$103,COLUMN(BA:BA),FALSE),"")</f>
        <v/>
      </c>
      <c r="E59" s="63" t="str">
        <f>IFERROR(VLOOKUP(VALUE($A59),[1]Ecolier!$A$5:$BA$103,COLUMN(AA:AA),FALSE),"")</f>
        <v/>
      </c>
      <c r="F59" s="78" t="str">
        <f>IF(LEN(INDEX(B$10:C$109,50,1))&lt;2,IF(LEN(INDEX(B$10:C$109,50,2))&lt;2,"",$B$8),$B$8)</f>
        <v/>
      </c>
      <c r="G59" s="89" t="str">
        <f t="shared" si="0"/>
        <v/>
      </c>
      <c r="H59" s="16" t="str">
        <f t="shared" si="1"/>
        <v/>
      </c>
      <c r="I59" s="90" t="str">
        <f>IFERROR(VLOOKUP($H59,'[2]Klokan-Prijave'!$A$2:$C$1000,2,FALSE),"")</f>
        <v/>
      </c>
      <c r="J59" s="90" t="str">
        <f>IFERROR(VLOOKUP($H59,'[2]Klokan-Prijave'!$A$2:$C$1000,3,FALSE),"")</f>
        <v/>
      </c>
      <c r="K59" s="39" t="str">
        <f t="shared" si="2"/>
        <v/>
      </c>
      <c r="L59" s="18" t="str">
        <f t="shared" si="3"/>
        <v/>
      </c>
    </row>
    <row r="60" spans="1:12" ht="14.45" customHeight="1" x14ac:dyDescent="0.2">
      <c r="A60" s="88">
        <v>50</v>
      </c>
      <c r="B60" s="58"/>
      <c r="C60" s="58"/>
      <c r="D60" s="25" t="str">
        <f>IFERROR(VLOOKUP(VALUE($A60),[1]Ecolier!$A$5:$BA$103,COLUMN(BA:BA),FALSE),"")</f>
        <v/>
      </c>
      <c r="E60" s="63" t="str">
        <f>IFERROR(VLOOKUP(VALUE($A60),[1]Ecolier!$A$5:$BA$103,COLUMN(AA:AA),FALSE),"")</f>
        <v/>
      </c>
      <c r="F60" s="78" t="str">
        <f>IF(LEN(INDEX(B$10:C$109,51,1))&lt;2,IF(LEN(INDEX(B$10:C$109,51,2))&lt;2,"",$B$8),$B$8)</f>
        <v/>
      </c>
      <c r="G60" s="89" t="str">
        <f t="shared" si="0"/>
        <v/>
      </c>
      <c r="H60" s="16" t="str">
        <f t="shared" si="1"/>
        <v/>
      </c>
      <c r="I60" s="90" t="str">
        <f>IFERROR(VLOOKUP($H60,'[2]Klokan-Prijave'!$A$2:$C$1000,2,FALSE),"")</f>
        <v/>
      </c>
      <c r="J60" s="90" t="str">
        <f>IFERROR(VLOOKUP($H60,'[2]Klokan-Prijave'!$A$2:$C$1000,3,FALSE),"")</f>
        <v/>
      </c>
      <c r="K60" s="39" t="str">
        <f t="shared" si="2"/>
        <v/>
      </c>
      <c r="L60" s="18" t="str">
        <f t="shared" si="3"/>
        <v/>
      </c>
    </row>
    <row r="61" spans="1:12" ht="14.45" customHeight="1" x14ac:dyDescent="0.2">
      <c r="A61" s="88">
        <v>51</v>
      </c>
      <c r="B61" s="58"/>
      <c r="C61" s="58"/>
      <c r="D61" s="25" t="str">
        <f>IFERROR(VLOOKUP(VALUE($A61),[1]Ecolier!$A$5:$BA$103,COLUMN(BA:BA),FALSE),"")</f>
        <v/>
      </c>
      <c r="E61" s="63" t="str">
        <f>IFERROR(VLOOKUP(VALUE($A61),[1]Ecolier!$A$5:$BA$103,COLUMN(AA:AA),FALSE),"")</f>
        <v/>
      </c>
      <c r="F61" s="78" t="str">
        <f>IF(LEN(INDEX(B$10:C$109,52,1))&lt;2,IF(LEN(INDEX(B$10:C$109,52,2))&lt;2,"",$B$8),$B$8)</f>
        <v/>
      </c>
      <c r="G61" s="89" t="str">
        <f t="shared" si="0"/>
        <v/>
      </c>
      <c r="H61" s="16" t="str">
        <f t="shared" si="1"/>
        <v/>
      </c>
      <c r="I61" s="90" t="str">
        <f>IFERROR(VLOOKUP($H61,'[2]Klokan-Prijave'!$A$2:$C$1000,2,FALSE),"")</f>
        <v/>
      </c>
      <c r="J61" s="90" t="str">
        <f>IFERROR(VLOOKUP($H61,'[2]Klokan-Prijave'!$A$2:$C$1000,3,FALSE),"")</f>
        <v/>
      </c>
      <c r="K61" s="39" t="str">
        <f t="shared" si="2"/>
        <v/>
      </c>
      <c r="L61" s="18" t="str">
        <f t="shared" si="3"/>
        <v/>
      </c>
    </row>
    <row r="62" spans="1:12" ht="14.45" customHeight="1" x14ac:dyDescent="0.2">
      <c r="A62" s="88">
        <v>52</v>
      </c>
      <c r="B62" s="58"/>
      <c r="C62" s="58"/>
      <c r="D62" s="25" t="str">
        <f>IFERROR(VLOOKUP(VALUE($A62),[1]Ecolier!$A$5:$BA$103,COLUMN(BA:BA),FALSE),"")</f>
        <v/>
      </c>
      <c r="E62" s="63" t="str">
        <f>IFERROR(VLOOKUP(VALUE($A62),[1]Ecolier!$A$5:$BA$103,COLUMN(AA:AA),FALSE),"")</f>
        <v/>
      </c>
      <c r="F62" s="78" t="str">
        <f>IF(LEN(INDEX(B$10:C$109,53,1))&lt;2,IF(LEN(INDEX(B$10:C$109,53,2))&lt;2,"",$B$8),$B$8)</f>
        <v/>
      </c>
      <c r="G62" s="89" t="str">
        <f t="shared" si="0"/>
        <v/>
      </c>
      <c r="H62" s="16" t="str">
        <f t="shared" si="1"/>
        <v/>
      </c>
      <c r="I62" s="90" t="str">
        <f>IFERROR(VLOOKUP($H62,'[2]Klokan-Prijave'!$A$2:$C$1000,2,FALSE),"")</f>
        <v/>
      </c>
      <c r="J62" s="90" t="str">
        <f>IFERROR(VLOOKUP($H62,'[2]Klokan-Prijave'!$A$2:$C$1000,3,FALSE),"")</f>
        <v/>
      </c>
      <c r="K62" s="39" t="str">
        <f t="shared" si="2"/>
        <v/>
      </c>
      <c r="L62" s="18" t="str">
        <f t="shared" si="3"/>
        <v/>
      </c>
    </row>
    <row r="63" spans="1:12" ht="14.45" customHeight="1" x14ac:dyDescent="0.2">
      <c r="A63" s="88">
        <v>53</v>
      </c>
      <c r="B63" s="58"/>
      <c r="C63" s="58"/>
      <c r="D63" s="25" t="str">
        <f>IFERROR(VLOOKUP(VALUE($A63),[1]Ecolier!$A$5:$BA$103,COLUMN(BA:BA),FALSE),"")</f>
        <v/>
      </c>
      <c r="E63" s="63" t="str">
        <f>IFERROR(VLOOKUP(VALUE($A63),[1]Ecolier!$A$5:$BA$103,COLUMN(AA:AA),FALSE),"")</f>
        <v/>
      </c>
      <c r="F63" s="78" t="str">
        <f>IF(LEN(INDEX(B$10:C$109,54,1))&lt;2,IF(LEN(INDEX(B$10:C$109,54,2))&lt;2,"",$B$8),$B$8)</f>
        <v/>
      </c>
      <c r="G63" s="89" t="str">
        <f t="shared" si="0"/>
        <v/>
      </c>
      <c r="H63" s="16" t="str">
        <f t="shared" si="1"/>
        <v/>
      </c>
      <c r="I63" s="90" t="str">
        <f>IFERROR(VLOOKUP($H63,'[2]Klokan-Prijave'!$A$2:$C$1000,2,FALSE),"")</f>
        <v/>
      </c>
      <c r="J63" s="90" t="str">
        <f>IFERROR(VLOOKUP($H63,'[2]Klokan-Prijave'!$A$2:$C$1000,3,FALSE),"")</f>
        <v/>
      </c>
      <c r="K63" s="39" t="str">
        <f t="shared" si="2"/>
        <v/>
      </c>
      <c r="L63" s="18" t="str">
        <f t="shared" si="3"/>
        <v/>
      </c>
    </row>
    <row r="64" spans="1:12" ht="14.45" customHeight="1" x14ac:dyDescent="0.2">
      <c r="A64" s="88">
        <v>54</v>
      </c>
      <c r="B64" s="58"/>
      <c r="C64" s="58"/>
      <c r="D64" s="25" t="str">
        <f>IFERROR(VLOOKUP(VALUE($A64),[1]Ecolier!$A$5:$BA$103,COLUMN(BA:BA),FALSE),"")</f>
        <v/>
      </c>
      <c r="E64" s="63" t="str">
        <f>IFERROR(VLOOKUP(VALUE($A64),[1]Ecolier!$A$5:$BA$103,COLUMN(AA:AA),FALSE),"")</f>
        <v/>
      </c>
      <c r="F64" s="78" t="str">
        <f>IF(LEN(INDEX(B$10:C$109,55,1))&lt;2,IF(LEN(INDEX(B$10:C$109,55,2))&lt;2,"",$B$8),$B$8)</f>
        <v/>
      </c>
      <c r="G64" s="89" t="str">
        <f t="shared" si="0"/>
        <v/>
      </c>
      <c r="H64" s="16" t="str">
        <f t="shared" si="1"/>
        <v/>
      </c>
      <c r="I64" s="90" t="str">
        <f>IFERROR(VLOOKUP($H64,'[2]Klokan-Prijave'!$A$2:$C$1000,2,FALSE),"")</f>
        <v/>
      </c>
      <c r="J64" s="90" t="str">
        <f>IFERROR(VLOOKUP($H64,'[2]Klokan-Prijave'!$A$2:$C$1000,3,FALSE),"")</f>
        <v/>
      </c>
      <c r="K64" s="39" t="str">
        <f t="shared" si="2"/>
        <v/>
      </c>
      <c r="L64" s="18" t="str">
        <f t="shared" si="3"/>
        <v/>
      </c>
    </row>
    <row r="65" spans="1:12" ht="14.45" customHeight="1" x14ac:dyDescent="0.2">
      <c r="A65" s="88">
        <v>55</v>
      </c>
      <c r="B65" s="58"/>
      <c r="C65" s="58"/>
      <c r="D65" s="25" t="str">
        <f>IFERROR(VLOOKUP(VALUE($A65),[1]Ecolier!$A$5:$BA$103,COLUMN(BA:BA),FALSE),"")</f>
        <v/>
      </c>
      <c r="E65" s="63" t="str">
        <f>IFERROR(VLOOKUP(VALUE($A65),[1]Ecolier!$A$5:$BA$103,COLUMN(AA:AA),FALSE),"")</f>
        <v/>
      </c>
      <c r="F65" s="78" t="str">
        <f>IF(LEN(INDEX(B$10:C$109,56,1))&lt;2,IF(LEN(INDEX(B$10:C$109,56,2))&lt;2,"",$B$8),$B$8)</f>
        <v/>
      </c>
      <c r="G65" s="89" t="str">
        <f t="shared" si="0"/>
        <v/>
      </c>
      <c r="H65" s="16" t="str">
        <f t="shared" si="1"/>
        <v/>
      </c>
      <c r="I65" s="90" t="str">
        <f>IFERROR(VLOOKUP($H65,'[2]Klokan-Prijave'!$A$2:$C$1000,2,FALSE),"")</f>
        <v/>
      </c>
      <c r="J65" s="90" t="str">
        <f>IFERROR(VLOOKUP($H65,'[2]Klokan-Prijave'!$A$2:$C$1000,3,FALSE),"")</f>
        <v/>
      </c>
      <c r="K65" s="39" t="str">
        <f t="shared" si="2"/>
        <v/>
      </c>
      <c r="L65" s="18" t="str">
        <f t="shared" si="3"/>
        <v/>
      </c>
    </row>
    <row r="66" spans="1:12" ht="14.45" customHeight="1" x14ac:dyDescent="0.2">
      <c r="A66" s="88">
        <v>56</v>
      </c>
      <c r="B66" s="58"/>
      <c r="C66" s="58"/>
      <c r="D66" s="25" t="str">
        <f>IFERROR(VLOOKUP(VALUE($A66),[1]Ecolier!$A$5:$BA$103,COLUMN(BA:BA),FALSE),"")</f>
        <v/>
      </c>
      <c r="E66" s="63" t="str">
        <f>IFERROR(VLOOKUP(VALUE($A66),[1]Ecolier!$A$5:$BA$103,COLUMN(AA:AA),FALSE),"")</f>
        <v/>
      </c>
      <c r="F66" s="78" t="str">
        <f>IF(LEN(INDEX(B$10:C$109,57,1))&lt;2,IF(LEN(INDEX(B$10:C$109,57,2))&lt;2,"",$B$8),$B$8)</f>
        <v/>
      </c>
      <c r="G66" s="89" t="str">
        <f t="shared" si="0"/>
        <v/>
      </c>
      <c r="H66" s="16" t="str">
        <f t="shared" si="1"/>
        <v/>
      </c>
      <c r="I66" s="90" t="str">
        <f>IFERROR(VLOOKUP($H66,'[2]Klokan-Prijave'!$A$2:$C$1000,2,FALSE),"")</f>
        <v/>
      </c>
      <c r="J66" s="90" t="str">
        <f>IFERROR(VLOOKUP($H66,'[2]Klokan-Prijave'!$A$2:$C$1000,3,FALSE),"")</f>
        <v/>
      </c>
      <c r="K66" s="39" t="str">
        <f t="shared" si="2"/>
        <v/>
      </c>
      <c r="L66" s="18" t="str">
        <f t="shared" si="3"/>
        <v/>
      </c>
    </row>
    <row r="67" spans="1:12" ht="14.45" customHeight="1" x14ac:dyDescent="0.2">
      <c r="A67" s="88">
        <v>57</v>
      </c>
      <c r="B67" s="58"/>
      <c r="C67" s="58"/>
      <c r="D67" s="25" t="str">
        <f>IFERROR(VLOOKUP(VALUE($A67),[1]Ecolier!$A$5:$BA$103,COLUMN(BA:BA),FALSE),"")</f>
        <v/>
      </c>
      <c r="E67" s="63" t="str">
        <f>IFERROR(VLOOKUP(VALUE($A67),[1]Ecolier!$A$5:$BA$103,COLUMN(AA:AA),FALSE),"")</f>
        <v/>
      </c>
      <c r="F67" s="78" t="str">
        <f>IF(LEN(INDEX(B$10:C$109,58,1))&lt;2,IF(LEN(INDEX(B$10:C$109,58,2))&lt;2,"",$B$8),$B$8)</f>
        <v/>
      </c>
      <c r="G67" s="89" t="str">
        <f t="shared" si="0"/>
        <v/>
      </c>
      <c r="H67" s="16" t="str">
        <f t="shared" si="1"/>
        <v/>
      </c>
      <c r="I67" s="90" t="str">
        <f>IFERROR(VLOOKUP($H67,'[2]Klokan-Prijave'!$A$2:$C$1000,2,FALSE),"")</f>
        <v/>
      </c>
      <c r="J67" s="90" t="str">
        <f>IFERROR(VLOOKUP($H67,'[2]Klokan-Prijave'!$A$2:$C$1000,3,FALSE),"")</f>
        <v/>
      </c>
      <c r="K67" s="39" t="str">
        <f t="shared" si="2"/>
        <v/>
      </c>
      <c r="L67" s="18" t="str">
        <f t="shared" si="3"/>
        <v/>
      </c>
    </row>
    <row r="68" spans="1:12" ht="14.45" customHeight="1" x14ac:dyDescent="0.2">
      <c r="A68" s="88">
        <v>58</v>
      </c>
      <c r="B68" s="58"/>
      <c r="C68" s="58"/>
      <c r="D68" s="25" t="str">
        <f>IFERROR(VLOOKUP(VALUE($A68),[1]Ecolier!$A$5:$BA$103,COLUMN(BA:BA),FALSE),"")</f>
        <v/>
      </c>
      <c r="E68" s="63" t="str">
        <f>IFERROR(VLOOKUP(VALUE($A68),[1]Ecolier!$A$5:$BA$103,COLUMN(AA:AA),FALSE),"")</f>
        <v/>
      </c>
      <c r="F68" s="78" t="str">
        <f>IF(LEN(INDEX(B$10:C$109,59,1))&lt;2,IF(LEN(INDEX(B$10:C$109,59,2))&lt;2,"",$B$8),$B$8)</f>
        <v/>
      </c>
      <c r="G68" s="89" t="str">
        <f t="shared" si="0"/>
        <v/>
      </c>
      <c r="H68" s="16" t="str">
        <f t="shared" si="1"/>
        <v/>
      </c>
      <c r="I68" s="90" t="str">
        <f>IFERROR(VLOOKUP($H68,'[2]Klokan-Prijave'!$A$2:$C$1000,2,FALSE),"")</f>
        <v/>
      </c>
      <c r="J68" s="90" t="str">
        <f>IFERROR(VLOOKUP($H68,'[2]Klokan-Prijave'!$A$2:$C$1000,3,FALSE),"")</f>
        <v/>
      </c>
      <c r="K68" s="39" t="str">
        <f t="shared" si="2"/>
        <v/>
      </c>
      <c r="L68" s="18" t="str">
        <f t="shared" si="3"/>
        <v/>
      </c>
    </row>
    <row r="69" spans="1:12" ht="14.45" customHeight="1" x14ac:dyDescent="0.2">
      <c r="A69" s="88">
        <v>59</v>
      </c>
      <c r="B69" s="58"/>
      <c r="C69" s="58"/>
      <c r="D69" s="25" t="str">
        <f>IFERROR(VLOOKUP(VALUE($A69),[1]Ecolier!$A$5:$BA$103,COLUMN(BA:BA),FALSE),"")</f>
        <v/>
      </c>
      <c r="E69" s="63" t="str">
        <f>IFERROR(VLOOKUP(VALUE($A69),[1]Ecolier!$A$5:$BA$103,COLUMN(AA:AA),FALSE),"")</f>
        <v/>
      </c>
      <c r="F69" s="78" t="str">
        <f>IF(LEN(INDEX(B$10:C$109,60,1))&lt;2,IF(LEN(INDEX(B$10:C$109,60,2))&lt;2,"",$B$8),$B$8)</f>
        <v/>
      </c>
      <c r="G69" s="89" t="str">
        <f t="shared" si="0"/>
        <v/>
      </c>
      <c r="H69" s="16" t="str">
        <f t="shared" si="1"/>
        <v/>
      </c>
      <c r="I69" s="90" t="str">
        <f>IFERROR(VLOOKUP($H69,'[2]Klokan-Prijave'!$A$2:$C$1000,2,FALSE),"")</f>
        <v/>
      </c>
      <c r="J69" s="90" t="str">
        <f>IFERROR(VLOOKUP($H69,'[2]Klokan-Prijave'!$A$2:$C$1000,3,FALSE),"")</f>
        <v/>
      </c>
      <c r="K69" s="39" t="str">
        <f t="shared" si="2"/>
        <v/>
      </c>
      <c r="L69" s="18" t="str">
        <f t="shared" si="3"/>
        <v/>
      </c>
    </row>
    <row r="70" spans="1:12" ht="14.45" customHeight="1" x14ac:dyDescent="0.2">
      <c r="A70" s="88">
        <v>60</v>
      </c>
      <c r="B70" s="58"/>
      <c r="C70" s="58"/>
      <c r="D70" s="25" t="str">
        <f>IFERROR(VLOOKUP(VALUE($A70),[1]Ecolier!$A$5:$BA$103,COLUMN(BA:BA),FALSE),"")</f>
        <v/>
      </c>
      <c r="E70" s="63" t="str">
        <f>IFERROR(VLOOKUP(VALUE($A70),[1]Ecolier!$A$5:$BA$103,COLUMN(AA:AA),FALSE),"")</f>
        <v/>
      </c>
      <c r="F70" s="78" t="str">
        <f>IF(LEN(INDEX(B$10:C$109,61,1))&lt;2,IF(LEN(INDEX(B$10:C$109,61,2))&lt;2,"",$B$8),$B$8)</f>
        <v/>
      </c>
      <c r="G70" s="89" t="str">
        <f t="shared" si="0"/>
        <v/>
      </c>
      <c r="H70" s="16" t="str">
        <f t="shared" si="1"/>
        <v/>
      </c>
      <c r="I70" s="90" t="str">
        <f>IFERROR(VLOOKUP($H70,'[2]Klokan-Prijave'!$A$2:$C$1000,2,FALSE),"")</f>
        <v/>
      </c>
      <c r="J70" s="90" t="str">
        <f>IFERROR(VLOOKUP($H70,'[2]Klokan-Prijave'!$A$2:$C$1000,3,FALSE),"")</f>
        <v/>
      </c>
      <c r="K70" s="39" t="str">
        <f t="shared" si="2"/>
        <v/>
      </c>
      <c r="L70" s="18" t="str">
        <f t="shared" si="3"/>
        <v/>
      </c>
    </row>
    <row r="71" spans="1:12" ht="14.45" customHeight="1" x14ac:dyDescent="0.2">
      <c r="A71" s="88">
        <v>61</v>
      </c>
      <c r="B71" s="58"/>
      <c r="C71" s="58"/>
      <c r="D71" s="25" t="str">
        <f>IFERROR(VLOOKUP(VALUE($A71),[1]Ecolier!$A$5:$BA$103,COLUMN(BA:BA),FALSE),"")</f>
        <v/>
      </c>
      <c r="E71" s="63" t="str">
        <f>IFERROR(VLOOKUP(VALUE($A71),[1]Ecolier!$A$5:$BA$103,COLUMN(AA:AA),FALSE),"")</f>
        <v/>
      </c>
      <c r="F71" s="78" t="str">
        <f>IF(LEN(INDEX(B$10:C$109,62,1))&lt;2,IF(LEN(INDEX(B$10:C$109,62,2))&lt;2,"",$B$8),$B$8)</f>
        <v/>
      </c>
      <c r="G71" s="89" t="str">
        <f t="shared" si="0"/>
        <v/>
      </c>
      <c r="H71" s="16" t="str">
        <f t="shared" si="1"/>
        <v/>
      </c>
      <c r="I71" s="90" t="str">
        <f>IFERROR(VLOOKUP($H71,'[2]Klokan-Prijave'!$A$2:$C$1000,2,FALSE),"")</f>
        <v/>
      </c>
      <c r="J71" s="90" t="str">
        <f>IFERROR(VLOOKUP($H71,'[2]Klokan-Prijave'!$A$2:$C$1000,3,FALSE),"")</f>
        <v/>
      </c>
      <c r="K71" s="39" t="str">
        <f t="shared" si="2"/>
        <v/>
      </c>
      <c r="L71" s="18" t="str">
        <f t="shared" si="3"/>
        <v/>
      </c>
    </row>
    <row r="72" spans="1:12" ht="14.45" customHeight="1" x14ac:dyDescent="0.2">
      <c r="A72" s="88">
        <v>62</v>
      </c>
      <c r="B72" s="58"/>
      <c r="C72" s="58"/>
      <c r="D72" s="25" t="str">
        <f>IFERROR(VLOOKUP(VALUE($A72),[1]Ecolier!$A$5:$BA$103,COLUMN(BA:BA),FALSE),"")</f>
        <v/>
      </c>
      <c r="E72" s="63" t="str">
        <f>IFERROR(VLOOKUP(VALUE($A72),[1]Ecolier!$A$5:$BA$103,COLUMN(AA:AA),FALSE),"")</f>
        <v/>
      </c>
      <c r="F72" s="78" t="str">
        <f>IF(LEN(INDEX(B$10:C$109,63,1))&lt;2,IF(LEN(INDEX(B$10:C$109,63,2))&lt;2,"",$B$8),$B$8)</f>
        <v/>
      </c>
      <c r="G72" s="89" t="str">
        <f t="shared" si="0"/>
        <v/>
      </c>
      <c r="H72" s="16" t="str">
        <f t="shared" si="1"/>
        <v/>
      </c>
      <c r="I72" s="90" t="str">
        <f>IFERROR(VLOOKUP($H72,'[2]Klokan-Prijave'!$A$2:$C$1000,2,FALSE),"")</f>
        <v/>
      </c>
      <c r="J72" s="90" t="str">
        <f>IFERROR(VLOOKUP($H72,'[2]Klokan-Prijave'!$A$2:$C$1000,3,FALSE),"")</f>
        <v/>
      </c>
      <c r="K72" s="39" t="str">
        <f t="shared" si="2"/>
        <v/>
      </c>
      <c r="L72" s="18" t="str">
        <f t="shared" si="3"/>
        <v/>
      </c>
    </row>
    <row r="73" spans="1:12" ht="14.45" customHeight="1" x14ac:dyDescent="0.2">
      <c r="A73" s="88">
        <v>63</v>
      </c>
      <c r="B73" s="58"/>
      <c r="C73" s="58"/>
      <c r="D73" s="25" t="str">
        <f>IFERROR(VLOOKUP(VALUE($A73),[1]Ecolier!$A$5:$BA$103,COLUMN(BA:BA),FALSE),"")</f>
        <v/>
      </c>
      <c r="E73" s="63" t="str">
        <f>IFERROR(VLOOKUP(VALUE($A73),[1]Ecolier!$A$5:$BA$103,COLUMN(AA:AA),FALSE),"")</f>
        <v/>
      </c>
      <c r="F73" s="78" t="str">
        <f>IF(LEN(INDEX(B$10:C$109,64,1))&lt;2,IF(LEN(INDEX(B$10:C$109,64,2))&lt;2,"",$B$8),$B$8)</f>
        <v/>
      </c>
      <c r="G73" s="89" t="str">
        <f t="shared" si="0"/>
        <v/>
      </c>
      <c r="H73" s="16" t="str">
        <f t="shared" si="1"/>
        <v/>
      </c>
      <c r="I73" s="90" t="str">
        <f>IFERROR(VLOOKUP($H73,'[2]Klokan-Prijave'!$A$2:$C$1000,2,FALSE),"")</f>
        <v/>
      </c>
      <c r="J73" s="90" t="str">
        <f>IFERROR(VLOOKUP($H73,'[2]Klokan-Prijave'!$A$2:$C$1000,3,FALSE),"")</f>
        <v/>
      </c>
      <c r="K73" s="39" t="str">
        <f t="shared" si="2"/>
        <v/>
      </c>
      <c r="L73" s="18" t="str">
        <f t="shared" si="3"/>
        <v/>
      </c>
    </row>
    <row r="74" spans="1:12" ht="14.45" customHeight="1" x14ac:dyDescent="0.2">
      <c r="A74" s="88">
        <v>64</v>
      </c>
      <c r="B74" s="58"/>
      <c r="C74" s="58"/>
      <c r="D74" s="25" t="str">
        <f>IFERROR(VLOOKUP(VALUE($A74),[1]Ecolier!$A$5:$BA$103,COLUMN(BA:BA),FALSE),"")</f>
        <v/>
      </c>
      <c r="E74" s="63" t="str">
        <f>IFERROR(VLOOKUP(VALUE($A74),[1]Ecolier!$A$5:$BA$103,COLUMN(AA:AA),FALSE),"")</f>
        <v/>
      </c>
      <c r="F74" s="78" t="str">
        <f>IF(LEN(INDEX(B$10:C$109,65,1))&lt;2,IF(LEN(INDEX(B$10:C$109,65,2))&lt;2,"",$B$8),$B$8)</f>
        <v/>
      </c>
      <c r="G74" s="89" t="str">
        <f t="shared" si="0"/>
        <v/>
      </c>
      <c r="H74" s="16" t="str">
        <f t="shared" si="1"/>
        <v/>
      </c>
      <c r="I74" s="90" t="str">
        <f>IFERROR(VLOOKUP($H74,'[2]Klokan-Prijave'!$A$2:$C$1000,2,FALSE),"")</f>
        <v/>
      </c>
      <c r="J74" s="90" t="str">
        <f>IFERROR(VLOOKUP($H74,'[2]Klokan-Prijave'!$A$2:$C$1000,3,FALSE),"")</f>
        <v/>
      </c>
      <c r="K74" s="39" t="str">
        <f t="shared" si="2"/>
        <v/>
      </c>
      <c r="L74" s="18" t="str">
        <f t="shared" si="3"/>
        <v/>
      </c>
    </row>
    <row r="75" spans="1:12" ht="14.45" customHeight="1" x14ac:dyDescent="0.2">
      <c r="A75" s="88">
        <v>65</v>
      </c>
      <c r="B75" s="58"/>
      <c r="C75" s="58"/>
      <c r="D75" s="25" t="str">
        <f>IFERROR(VLOOKUP(VALUE($A75),[1]Ecolier!$A$5:$BA$103,COLUMN(BA:BA),FALSE),"")</f>
        <v/>
      </c>
      <c r="E75" s="63" t="str">
        <f>IFERROR(VLOOKUP(VALUE($A75),[1]Ecolier!$A$5:$BA$103,COLUMN(AA:AA),FALSE),"")</f>
        <v/>
      </c>
      <c r="F75" s="78" t="str">
        <f>IF(LEN(INDEX(B$10:C$109,66,1))&lt;2,IF(LEN(INDEX(B$10:C$109,66,2))&lt;2,"",$B$8),$B$8)</f>
        <v/>
      </c>
      <c r="G75" s="89" t="str">
        <f t="shared" si="0"/>
        <v/>
      </c>
      <c r="H75" s="16" t="str">
        <f t="shared" si="1"/>
        <v/>
      </c>
      <c r="I75" s="90" t="str">
        <f>IFERROR(VLOOKUP($H75,'[2]Klokan-Prijave'!$A$2:$C$1000,2,FALSE),"")</f>
        <v/>
      </c>
      <c r="J75" s="90" t="str">
        <f>IFERROR(VLOOKUP($H75,'[2]Klokan-Prijave'!$A$2:$C$1000,3,FALSE),"")</f>
        <v/>
      </c>
      <c r="K75" s="39" t="str">
        <f t="shared" si="2"/>
        <v/>
      </c>
      <c r="L75" s="18" t="str">
        <f t="shared" si="3"/>
        <v/>
      </c>
    </row>
    <row r="76" spans="1:12" ht="14.45" customHeight="1" x14ac:dyDescent="0.2">
      <c r="A76" s="88">
        <v>66</v>
      </c>
      <c r="B76" s="58"/>
      <c r="C76" s="58"/>
      <c r="D76" s="25" t="str">
        <f>IFERROR(VLOOKUP(VALUE($A76),[1]Ecolier!$A$5:$BA$103,COLUMN(BA:BA),FALSE),"")</f>
        <v/>
      </c>
      <c r="E76" s="63" t="str">
        <f>IFERROR(VLOOKUP(VALUE($A76),[1]Ecolier!$A$5:$BA$103,COLUMN(AA:AA),FALSE),"")</f>
        <v/>
      </c>
      <c r="F76" s="78" t="str">
        <f>IF(LEN(INDEX(B$10:C$109,67,1))&lt;2,IF(LEN(INDEX(B$10:C$109,67,2))&lt;2,"",$B$8),$B$8)</f>
        <v/>
      </c>
      <c r="G76" s="89" t="str">
        <f t="shared" ref="G76:G109" si="4">IF($F76="",IF($D76="","","OŠ"),"OŠ")</f>
        <v/>
      </c>
      <c r="H76" s="16" t="str">
        <f t="shared" ref="H76:H109" si="5">IF($G76="","",$B$6)</f>
        <v/>
      </c>
      <c r="I76" s="90" t="str">
        <f>IFERROR(VLOOKUP($H76,'[2]Klokan-Prijave'!$A$2:$C$1000,2,FALSE),"")</f>
        <v/>
      </c>
      <c r="J76" s="90" t="str">
        <f>IFERROR(VLOOKUP($H76,'[2]Klokan-Prijave'!$A$2:$C$1000,3,FALSE),"")</f>
        <v/>
      </c>
      <c r="K76" s="39" t="str">
        <f t="shared" ref="K76:K109" si="6">IF(D76="","",D76/120)</f>
        <v/>
      </c>
      <c r="L76" s="18" t="str">
        <f t="shared" ref="L76:L109" si="7">IF(D76="","",SUMPRODUCT((D76&lt;D$11:D$109)/COUNTIF(D$11:D$109,D$11:D$109)))</f>
        <v/>
      </c>
    </row>
    <row r="77" spans="1:12" ht="14.45" customHeight="1" x14ac:dyDescent="0.2">
      <c r="A77" s="88">
        <v>67</v>
      </c>
      <c r="B77" s="58"/>
      <c r="C77" s="58"/>
      <c r="D77" s="25" t="str">
        <f>IFERROR(VLOOKUP(VALUE($A77),[1]Ecolier!$A$5:$BA$103,COLUMN(BA:BA),FALSE),"")</f>
        <v/>
      </c>
      <c r="E77" s="63" t="str">
        <f>IFERROR(VLOOKUP(VALUE($A77),[1]Ecolier!$A$5:$BA$103,COLUMN(AA:AA),FALSE),"")</f>
        <v/>
      </c>
      <c r="F77" s="78" t="str">
        <f>IF(LEN(INDEX(B$10:C$109,68,1))&lt;2,IF(LEN(INDEX(B$10:C$109,68,2))&lt;2,"",$B$8),$B$8)</f>
        <v/>
      </c>
      <c r="G77" s="89" t="str">
        <f t="shared" si="4"/>
        <v/>
      </c>
      <c r="H77" s="16" t="str">
        <f t="shared" si="5"/>
        <v/>
      </c>
      <c r="I77" s="90" t="str">
        <f>IFERROR(VLOOKUP($H77,'[2]Klokan-Prijave'!$A$2:$C$1000,2,FALSE),"")</f>
        <v/>
      </c>
      <c r="J77" s="90" t="str">
        <f>IFERROR(VLOOKUP($H77,'[2]Klokan-Prijave'!$A$2:$C$1000,3,FALSE),"")</f>
        <v/>
      </c>
      <c r="K77" s="39" t="str">
        <f t="shared" si="6"/>
        <v/>
      </c>
      <c r="L77" s="18" t="str">
        <f t="shared" si="7"/>
        <v/>
      </c>
    </row>
    <row r="78" spans="1:12" ht="14.45" customHeight="1" x14ac:dyDescent="0.2">
      <c r="A78" s="88">
        <v>68</v>
      </c>
      <c r="B78" s="58"/>
      <c r="C78" s="58"/>
      <c r="D78" s="25" t="str">
        <f>IFERROR(VLOOKUP(VALUE($A78),[1]Ecolier!$A$5:$BA$103,COLUMN(BA:BA),FALSE),"")</f>
        <v/>
      </c>
      <c r="E78" s="63" t="str">
        <f>IFERROR(VLOOKUP(VALUE($A78),[1]Ecolier!$A$5:$BA$103,COLUMN(AA:AA),FALSE),"")</f>
        <v/>
      </c>
      <c r="F78" s="78" t="str">
        <f>IF(LEN(INDEX(B$10:C$109,69,1))&lt;2,IF(LEN(INDEX(B$10:C$109,69,2))&lt;2,"",$B$8),$B$8)</f>
        <v/>
      </c>
      <c r="G78" s="89" t="str">
        <f t="shared" si="4"/>
        <v/>
      </c>
      <c r="H78" s="16" t="str">
        <f t="shared" si="5"/>
        <v/>
      </c>
      <c r="I78" s="90" t="str">
        <f>IFERROR(VLOOKUP($H78,'[2]Klokan-Prijave'!$A$2:$C$1000,2,FALSE),"")</f>
        <v/>
      </c>
      <c r="J78" s="90" t="str">
        <f>IFERROR(VLOOKUP($H78,'[2]Klokan-Prijave'!$A$2:$C$1000,3,FALSE),"")</f>
        <v/>
      </c>
      <c r="K78" s="39" t="str">
        <f t="shared" si="6"/>
        <v/>
      </c>
      <c r="L78" s="18" t="str">
        <f t="shared" si="7"/>
        <v/>
      </c>
    </row>
    <row r="79" spans="1:12" ht="14.45" customHeight="1" x14ac:dyDescent="0.2">
      <c r="A79" s="88">
        <v>69</v>
      </c>
      <c r="B79" s="58"/>
      <c r="C79" s="58"/>
      <c r="D79" s="25" t="str">
        <f>IFERROR(VLOOKUP(VALUE($A79),[1]Ecolier!$A$5:$BA$103,COLUMN(BA:BA),FALSE),"")</f>
        <v/>
      </c>
      <c r="E79" s="63" t="str">
        <f>IFERROR(VLOOKUP(VALUE($A79),[1]Ecolier!$A$5:$BA$103,COLUMN(AA:AA),FALSE),"")</f>
        <v/>
      </c>
      <c r="F79" s="78" t="str">
        <f>IF(LEN(INDEX(B$10:C$109,70,1))&lt;2,IF(LEN(INDEX(B$10:C$109,70,2))&lt;2,"",$B$8),$B$8)</f>
        <v/>
      </c>
      <c r="G79" s="89" t="str">
        <f t="shared" si="4"/>
        <v/>
      </c>
      <c r="H79" s="16" t="str">
        <f t="shared" si="5"/>
        <v/>
      </c>
      <c r="I79" s="90" t="str">
        <f>IFERROR(VLOOKUP($H79,'[2]Klokan-Prijave'!$A$2:$C$1000,2,FALSE),"")</f>
        <v/>
      </c>
      <c r="J79" s="90" t="str">
        <f>IFERROR(VLOOKUP($H79,'[2]Klokan-Prijave'!$A$2:$C$1000,3,FALSE),"")</f>
        <v/>
      </c>
      <c r="K79" s="39" t="str">
        <f t="shared" si="6"/>
        <v/>
      </c>
      <c r="L79" s="18" t="str">
        <f t="shared" si="7"/>
        <v/>
      </c>
    </row>
    <row r="80" spans="1:12" ht="14.45" customHeight="1" x14ac:dyDescent="0.2">
      <c r="A80" s="88">
        <v>70</v>
      </c>
      <c r="B80" s="58"/>
      <c r="C80" s="58"/>
      <c r="D80" s="25" t="str">
        <f>IFERROR(VLOOKUP(VALUE($A80),[1]Ecolier!$A$5:$BA$103,COLUMN(BA:BA),FALSE),"")</f>
        <v/>
      </c>
      <c r="E80" s="63" t="str">
        <f>IFERROR(VLOOKUP(VALUE($A80),[1]Ecolier!$A$5:$BA$103,COLUMN(AA:AA),FALSE),"")</f>
        <v/>
      </c>
      <c r="F80" s="78" t="str">
        <f>IF(LEN(INDEX(B$10:C$109,71,1))&lt;2,IF(LEN(INDEX(B$10:C$109,71,2))&lt;2,"",$B$8),$B$8)</f>
        <v/>
      </c>
      <c r="G80" s="89" t="str">
        <f t="shared" si="4"/>
        <v/>
      </c>
      <c r="H80" s="16" t="str">
        <f t="shared" si="5"/>
        <v/>
      </c>
      <c r="I80" s="90" t="str">
        <f>IFERROR(VLOOKUP($H80,'[2]Klokan-Prijave'!$A$2:$C$1000,2,FALSE),"")</f>
        <v/>
      </c>
      <c r="J80" s="90" t="str">
        <f>IFERROR(VLOOKUP($H80,'[2]Klokan-Prijave'!$A$2:$C$1000,3,FALSE),"")</f>
        <v/>
      </c>
      <c r="K80" s="39" t="str">
        <f t="shared" si="6"/>
        <v/>
      </c>
      <c r="L80" s="18" t="str">
        <f t="shared" si="7"/>
        <v/>
      </c>
    </row>
    <row r="81" spans="1:12" ht="14.45" customHeight="1" x14ac:dyDescent="0.2">
      <c r="A81" s="88">
        <v>71</v>
      </c>
      <c r="B81" s="58"/>
      <c r="C81" s="58"/>
      <c r="D81" s="25" t="str">
        <f>IFERROR(VLOOKUP(VALUE($A81),[1]Ecolier!$A$5:$BA$103,COLUMN(BA:BA),FALSE),"")</f>
        <v/>
      </c>
      <c r="E81" s="63" t="str">
        <f>IFERROR(VLOOKUP(VALUE($A81),[1]Ecolier!$A$5:$BA$103,COLUMN(AA:AA),FALSE),"")</f>
        <v/>
      </c>
      <c r="F81" s="78" t="str">
        <f>IF(LEN(INDEX(B$10:C$109,72,1))&lt;2,IF(LEN(INDEX(B$10:C$109,72,2))&lt;2,"",$B$8),$B$8)</f>
        <v/>
      </c>
      <c r="G81" s="89" t="str">
        <f t="shared" si="4"/>
        <v/>
      </c>
      <c r="H81" s="16" t="str">
        <f t="shared" si="5"/>
        <v/>
      </c>
      <c r="I81" s="90" t="str">
        <f>IFERROR(VLOOKUP($H81,'[2]Klokan-Prijave'!$A$2:$C$1000,2,FALSE),"")</f>
        <v/>
      </c>
      <c r="J81" s="90" t="str">
        <f>IFERROR(VLOOKUP($H81,'[2]Klokan-Prijave'!$A$2:$C$1000,3,FALSE),"")</f>
        <v/>
      </c>
      <c r="K81" s="39" t="str">
        <f t="shared" si="6"/>
        <v/>
      </c>
      <c r="L81" s="18" t="str">
        <f t="shared" si="7"/>
        <v/>
      </c>
    </row>
    <row r="82" spans="1:12" ht="14.45" customHeight="1" x14ac:dyDescent="0.2">
      <c r="A82" s="88">
        <v>72</v>
      </c>
      <c r="B82" s="58"/>
      <c r="C82" s="58"/>
      <c r="D82" s="25" t="str">
        <f>IFERROR(VLOOKUP(VALUE($A82),[1]Ecolier!$A$5:$BA$103,COLUMN(BA:BA),FALSE),"")</f>
        <v/>
      </c>
      <c r="E82" s="63" t="str">
        <f>IFERROR(VLOOKUP(VALUE($A82),[1]Ecolier!$A$5:$BA$103,COLUMN(AA:AA),FALSE),"")</f>
        <v/>
      </c>
      <c r="F82" s="78" t="str">
        <f>IF(LEN(INDEX(B$10:C$109,73,1))&lt;2,IF(LEN(INDEX(B$10:C$109,73,2))&lt;2,"",$B$8),$B$8)</f>
        <v/>
      </c>
      <c r="G82" s="89" t="str">
        <f t="shared" si="4"/>
        <v/>
      </c>
      <c r="H82" s="16" t="str">
        <f t="shared" si="5"/>
        <v/>
      </c>
      <c r="I82" s="90" t="str">
        <f>IFERROR(VLOOKUP($H82,'[2]Klokan-Prijave'!$A$2:$C$1000,2,FALSE),"")</f>
        <v/>
      </c>
      <c r="J82" s="90" t="str">
        <f>IFERROR(VLOOKUP($H82,'[2]Klokan-Prijave'!$A$2:$C$1000,3,FALSE),"")</f>
        <v/>
      </c>
      <c r="K82" s="39" t="str">
        <f t="shared" si="6"/>
        <v/>
      </c>
      <c r="L82" s="18" t="str">
        <f t="shared" si="7"/>
        <v/>
      </c>
    </row>
    <row r="83" spans="1:12" ht="14.45" customHeight="1" x14ac:dyDescent="0.2">
      <c r="A83" s="88">
        <v>73</v>
      </c>
      <c r="B83" s="58"/>
      <c r="C83" s="58"/>
      <c r="D83" s="25" t="str">
        <f>IFERROR(VLOOKUP(VALUE($A83),[1]Ecolier!$A$5:$BA$103,COLUMN(BA:BA),FALSE),"")</f>
        <v/>
      </c>
      <c r="E83" s="63" t="str">
        <f>IFERROR(VLOOKUP(VALUE($A83),[1]Ecolier!$A$5:$BA$103,COLUMN(AA:AA),FALSE),"")</f>
        <v/>
      </c>
      <c r="F83" s="78" t="str">
        <f>IF(LEN(INDEX(B$10:C$109,74,1))&lt;2,IF(LEN(INDEX(B$10:C$109,74,2))&lt;2,"",$B$8),$B$8)</f>
        <v/>
      </c>
      <c r="G83" s="89" t="str">
        <f t="shared" si="4"/>
        <v/>
      </c>
      <c r="H83" s="16" t="str">
        <f t="shared" si="5"/>
        <v/>
      </c>
      <c r="I83" s="90" t="str">
        <f>IFERROR(VLOOKUP($H83,'[2]Klokan-Prijave'!$A$2:$C$1000,2,FALSE),"")</f>
        <v/>
      </c>
      <c r="J83" s="90" t="str">
        <f>IFERROR(VLOOKUP($H83,'[2]Klokan-Prijave'!$A$2:$C$1000,3,FALSE),"")</f>
        <v/>
      </c>
      <c r="K83" s="39" t="str">
        <f t="shared" si="6"/>
        <v/>
      </c>
      <c r="L83" s="18" t="str">
        <f t="shared" si="7"/>
        <v/>
      </c>
    </row>
    <row r="84" spans="1:12" ht="14.45" customHeight="1" x14ac:dyDescent="0.2">
      <c r="A84" s="88">
        <v>74</v>
      </c>
      <c r="B84" s="58"/>
      <c r="C84" s="58"/>
      <c r="D84" s="25" t="str">
        <f>IFERROR(VLOOKUP(VALUE($A84),[1]Ecolier!$A$5:$BA$103,COLUMN(BA:BA),FALSE),"")</f>
        <v/>
      </c>
      <c r="E84" s="63" t="str">
        <f>IFERROR(VLOOKUP(VALUE($A84),[1]Ecolier!$A$5:$BA$103,COLUMN(AA:AA),FALSE),"")</f>
        <v/>
      </c>
      <c r="F84" s="78" t="str">
        <f>IF(LEN(INDEX(B$10:C$109,75,1))&lt;2,IF(LEN(INDEX(B$10:C$109,75,2))&lt;2,"",$B$8),$B$8)</f>
        <v/>
      </c>
      <c r="G84" s="89" t="str">
        <f t="shared" si="4"/>
        <v/>
      </c>
      <c r="H84" s="16" t="str">
        <f t="shared" si="5"/>
        <v/>
      </c>
      <c r="I84" s="90" t="str">
        <f>IFERROR(VLOOKUP($H84,'[2]Klokan-Prijave'!$A$2:$C$1000,2,FALSE),"")</f>
        <v/>
      </c>
      <c r="J84" s="90" t="str">
        <f>IFERROR(VLOOKUP($H84,'[2]Klokan-Prijave'!$A$2:$C$1000,3,FALSE),"")</f>
        <v/>
      </c>
      <c r="K84" s="39" t="str">
        <f t="shared" si="6"/>
        <v/>
      </c>
      <c r="L84" s="18" t="str">
        <f t="shared" si="7"/>
        <v/>
      </c>
    </row>
    <row r="85" spans="1:12" ht="14.45" customHeight="1" x14ac:dyDescent="0.2">
      <c r="A85" s="88">
        <v>75</v>
      </c>
      <c r="B85" s="58"/>
      <c r="C85" s="57"/>
      <c r="D85" s="25" t="str">
        <f>IFERROR(VLOOKUP(VALUE($A85),[1]Ecolier!$A$5:$BA$103,COLUMN(BA:BA),FALSE),"")</f>
        <v/>
      </c>
      <c r="E85" s="63" t="str">
        <f>IFERROR(VLOOKUP(VALUE($A85),[1]Ecolier!$A$5:$BA$103,COLUMN(AA:AA),FALSE),"")</f>
        <v/>
      </c>
      <c r="F85" s="78" t="str">
        <f>IF(LEN(INDEX(B$10:C$109,76,1))&lt;2,IF(LEN(INDEX(B$10:C$109,76,2))&lt;2,"",$B$8),$B$8)</f>
        <v/>
      </c>
      <c r="G85" s="89" t="str">
        <f t="shared" si="4"/>
        <v/>
      </c>
      <c r="H85" s="16" t="str">
        <f t="shared" si="5"/>
        <v/>
      </c>
      <c r="I85" s="90" t="str">
        <f>IFERROR(VLOOKUP($H85,'[2]Klokan-Prijave'!$A$2:$C$1000,2,FALSE),"")</f>
        <v/>
      </c>
      <c r="J85" s="90" t="str">
        <f>IFERROR(VLOOKUP($H85,'[2]Klokan-Prijave'!$A$2:$C$1000,3,FALSE),"")</f>
        <v/>
      </c>
      <c r="K85" s="39" t="str">
        <f t="shared" si="6"/>
        <v/>
      </c>
      <c r="L85" s="18" t="str">
        <f t="shared" si="7"/>
        <v/>
      </c>
    </row>
    <row r="86" spans="1:12" ht="14.45" customHeight="1" x14ac:dyDescent="0.2">
      <c r="A86" s="88">
        <v>76</v>
      </c>
      <c r="B86" s="58"/>
      <c r="C86" s="58"/>
      <c r="D86" s="25" t="str">
        <f>IFERROR(VLOOKUP(VALUE($A86),[1]Ecolier!$A$5:$BA$103,COLUMN(BA:BA),FALSE),"")</f>
        <v/>
      </c>
      <c r="E86" s="63" t="str">
        <f>IFERROR(VLOOKUP(VALUE($A86),[1]Ecolier!$A$5:$BA$103,COLUMN(AA:AA),FALSE),"")</f>
        <v/>
      </c>
      <c r="F86" s="78" t="str">
        <f>IF(LEN(INDEX(B$10:C$109,77,1))&lt;2,IF(LEN(INDEX(B$10:C$109,77,2))&lt;2,"",$B$8),$B$8)</f>
        <v/>
      </c>
      <c r="G86" s="89" t="str">
        <f t="shared" si="4"/>
        <v/>
      </c>
      <c r="H86" s="16" t="str">
        <f t="shared" si="5"/>
        <v/>
      </c>
      <c r="I86" s="90" t="str">
        <f>IFERROR(VLOOKUP($H86,'[2]Klokan-Prijave'!$A$2:$C$1000,2,FALSE),"")</f>
        <v/>
      </c>
      <c r="J86" s="90" t="str">
        <f>IFERROR(VLOOKUP($H86,'[2]Klokan-Prijave'!$A$2:$C$1000,3,FALSE),"")</f>
        <v/>
      </c>
      <c r="K86" s="39" t="str">
        <f t="shared" si="6"/>
        <v/>
      </c>
      <c r="L86" s="18" t="str">
        <f t="shared" si="7"/>
        <v/>
      </c>
    </row>
    <row r="87" spans="1:12" ht="14.45" customHeight="1" x14ac:dyDescent="0.2">
      <c r="A87" s="88">
        <v>77</v>
      </c>
      <c r="B87" s="58"/>
      <c r="C87" s="58"/>
      <c r="D87" s="25" t="str">
        <f>IFERROR(VLOOKUP(VALUE($A87),[1]Ecolier!$A$5:$BA$103,COLUMN(BA:BA),FALSE),"")</f>
        <v/>
      </c>
      <c r="E87" s="63" t="str">
        <f>IFERROR(VLOOKUP(VALUE($A87),[1]Ecolier!$A$5:$BA$103,COLUMN(AA:AA),FALSE),"")</f>
        <v/>
      </c>
      <c r="F87" s="78" t="str">
        <f>IF(LEN(INDEX(B$10:C$109,78,1))&lt;2,IF(LEN(INDEX(B$10:C$109,78,2))&lt;2,"",$B$8),$B$8)</f>
        <v/>
      </c>
      <c r="G87" s="89" t="str">
        <f t="shared" si="4"/>
        <v/>
      </c>
      <c r="H87" s="16" t="str">
        <f t="shared" si="5"/>
        <v/>
      </c>
      <c r="I87" s="90" t="str">
        <f>IFERROR(VLOOKUP($H87,'[2]Klokan-Prijave'!$A$2:$C$1000,2,FALSE),"")</f>
        <v/>
      </c>
      <c r="J87" s="90" t="str">
        <f>IFERROR(VLOOKUP($H87,'[2]Klokan-Prijave'!$A$2:$C$1000,3,FALSE),"")</f>
        <v/>
      </c>
      <c r="K87" s="39" t="str">
        <f t="shared" si="6"/>
        <v/>
      </c>
      <c r="L87" s="18" t="str">
        <f t="shared" si="7"/>
        <v/>
      </c>
    </row>
    <row r="88" spans="1:12" ht="14.45" customHeight="1" x14ac:dyDescent="0.2">
      <c r="A88" s="88">
        <v>78</v>
      </c>
      <c r="B88" s="58"/>
      <c r="C88" s="58"/>
      <c r="D88" s="25" t="str">
        <f>IFERROR(VLOOKUP(VALUE($A88),[1]Ecolier!$A$5:$BA$103,COLUMN(BA:BA),FALSE),"")</f>
        <v/>
      </c>
      <c r="E88" s="63" t="str">
        <f>IFERROR(VLOOKUP(VALUE($A88),[1]Ecolier!$A$5:$BA$103,COLUMN(AA:AA),FALSE),"")</f>
        <v/>
      </c>
      <c r="F88" s="78" t="str">
        <f>IF(LEN(INDEX(B$10:C$109,79,1))&lt;2,IF(LEN(INDEX(B$10:C$109,79,2))&lt;2,"",$B$8),$B$8)</f>
        <v/>
      </c>
      <c r="G88" s="89" t="str">
        <f t="shared" si="4"/>
        <v/>
      </c>
      <c r="H88" s="16" t="str">
        <f t="shared" si="5"/>
        <v/>
      </c>
      <c r="I88" s="90" t="str">
        <f>IFERROR(VLOOKUP($H88,'[2]Klokan-Prijave'!$A$2:$C$1000,2,FALSE),"")</f>
        <v/>
      </c>
      <c r="J88" s="90" t="str">
        <f>IFERROR(VLOOKUP($H88,'[2]Klokan-Prijave'!$A$2:$C$1000,3,FALSE),"")</f>
        <v/>
      </c>
      <c r="K88" s="39" t="str">
        <f t="shared" si="6"/>
        <v/>
      </c>
      <c r="L88" s="18" t="str">
        <f t="shared" si="7"/>
        <v/>
      </c>
    </row>
    <row r="89" spans="1:12" ht="14.45" customHeight="1" x14ac:dyDescent="0.2">
      <c r="A89" s="88">
        <v>79</v>
      </c>
      <c r="B89" s="58"/>
      <c r="C89" s="58"/>
      <c r="D89" s="25" t="str">
        <f>IFERROR(VLOOKUP(VALUE($A89),[1]Ecolier!$A$5:$BA$103,COLUMN(BA:BA),FALSE),"")</f>
        <v/>
      </c>
      <c r="E89" s="63" t="str">
        <f>IFERROR(VLOOKUP(VALUE($A89),[1]Ecolier!$A$5:$BA$103,COLUMN(AA:AA),FALSE),"")</f>
        <v/>
      </c>
      <c r="F89" s="78" t="str">
        <f>IF(LEN(INDEX(B$10:C$109,80,1))&lt;2,IF(LEN(INDEX(B$10:C$109,80,2))&lt;2,"",$B$8),$B$8)</f>
        <v/>
      </c>
      <c r="G89" s="89" t="str">
        <f t="shared" si="4"/>
        <v/>
      </c>
      <c r="H89" s="16" t="str">
        <f t="shared" si="5"/>
        <v/>
      </c>
      <c r="I89" s="90" t="str">
        <f>IFERROR(VLOOKUP($H89,'[2]Klokan-Prijave'!$A$2:$C$1000,2,FALSE),"")</f>
        <v/>
      </c>
      <c r="J89" s="90" t="str">
        <f>IFERROR(VLOOKUP($H89,'[2]Klokan-Prijave'!$A$2:$C$1000,3,FALSE),"")</f>
        <v/>
      </c>
      <c r="K89" s="39" t="str">
        <f t="shared" si="6"/>
        <v/>
      </c>
      <c r="L89" s="18" t="str">
        <f t="shared" si="7"/>
        <v/>
      </c>
    </row>
    <row r="90" spans="1:12" ht="14.45" customHeight="1" x14ac:dyDescent="0.2">
      <c r="A90" s="88">
        <v>80</v>
      </c>
      <c r="B90" s="58"/>
      <c r="C90" s="58"/>
      <c r="D90" s="25" t="str">
        <f>IFERROR(VLOOKUP(VALUE($A90),[1]Ecolier!$A$5:$BA$103,COLUMN(BA:BA),FALSE),"")</f>
        <v/>
      </c>
      <c r="E90" s="63" t="str">
        <f>IFERROR(VLOOKUP(VALUE($A90),[1]Ecolier!$A$5:$BA$103,COLUMN(AA:AA),FALSE),"")</f>
        <v/>
      </c>
      <c r="F90" s="78" t="str">
        <f>IF(LEN(INDEX(B$10:C$109,81,1))&lt;2,IF(LEN(INDEX(B$10:C$109,81,2))&lt;2,"",$B$8),$B$8)</f>
        <v/>
      </c>
      <c r="G90" s="89" t="str">
        <f t="shared" si="4"/>
        <v/>
      </c>
      <c r="H90" s="16" t="str">
        <f t="shared" si="5"/>
        <v/>
      </c>
      <c r="I90" s="90" t="str">
        <f>IFERROR(VLOOKUP($H90,'[2]Klokan-Prijave'!$A$2:$C$1000,2,FALSE),"")</f>
        <v/>
      </c>
      <c r="J90" s="90" t="str">
        <f>IFERROR(VLOOKUP($H90,'[2]Klokan-Prijave'!$A$2:$C$1000,3,FALSE),"")</f>
        <v/>
      </c>
      <c r="K90" s="39" t="str">
        <f t="shared" si="6"/>
        <v/>
      </c>
      <c r="L90" s="18" t="str">
        <f t="shared" si="7"/>
        <v/>
      </c>
    </row>
    <row r="91" spans="1:12" ht="14.45" customHeight="1" x14ac:dyDescent="0.2">
      <c r="A91" s="88">
        <v>81</v>
      </c>
      <c r="B91" s="58"/>
      <c r="C91" s="58"/>
      <c r="D91" s="25" t="str">
        <f>IFERROR(VLOOKUP(VALUE($A91),[1]Ecolier!$A$5:$BA$103,COLUMN(BA:BA),FALSE),"")</f>
        <v/>
      </c>
      <c r="E91" s="63" t="str">
        <f>IFERROR(VLOOKUP(VALUE($A91),[1]Ecolier!$A$5:$BA$103,COLUMN(AA:AA),FALSE),"")</f>
        <v/>
      </c>
      <c r="F91" s="78" t="str">
        <f>IF(LEN(INDEX(B$10:C$109,82,1))&lt;2,IF(LEN(INDEX(B$10:C$109,82,2))&lt;2,"",$B$8),$B$8)</f>
        <v/>
      </c>
      <c r="G91" s="89" t="str">
        <f t="shared" si="4"/>
        <v/>
      </c>
      <c r="H91" s="16" t="str">
        <f t="shared" si="5"/>
        <v/>
      </c>
      <c r="I91" s="90" t="str">
        <f>IFERROR(VLOOKUP($H91,'[2]Klokan-Prijave'!$A$2:$C$1000,2,FALSE),"")</f>
        <v/>
      </c>
      <c r="J91" s="90" t="str">
        <f>IFERROR(VLOOKUP($H91,'[2]Klokan-Prijave'!$A$2:$C$1000,3,FALSE),"")</f>
        <v/>
      </c>
      <c r="K91" s="39" t="str">
        <f t="shared" si="6"/>
        <v/>
      </c>
      <c r="L91" s="18" t="str">
        <f t="shared" si="7"/>
        <v/>
      </c>
    </row>
    <row r="92" spans="1:12" ht="14.45" customHeight="1" x14ac:dyDescent="0.2">
      <c r="A92" s="88">
        <v>82</v>
      </c>
      <c r="B92" s="58"/>
      <c r="C92" s="58"/>
      <c r="D92" s="25" t="str">
        <f>IFERROR(VLOOKUP(VALUE($A92),[1]Ecolier!$A$5:$BA$103,COLUMN(BA:BA),FALSE),"")</f>
        <v/>
      </c>
      <c r="E92" s="63" t="str">
        <f>IFERROR(VLOOKUP(VALUE($A92),[1]Ecolier!$A$5:$BA$103,COLUMN(AA:AA),FALSE),"")</f>
        <v/>
      </c>
      <c r="F92" s="78" t="str">
        <f>IF(LEN(INDEX(B$10:C$109,83,1))&lt;2,IF(LEN(INDEX(B$10:C$109,83,2))&lt;2,"",$B$8),$B$8)</f>
        <v/>
      </c>
      <c r="G92" s="89" t="str">
        <f t="shared" si="4"/>
        <v/>
      </c>
      <c r="H92" s="16" t="str">
        <f t="shared" si="5"/>
        <v/>
      </c>
      <c r="I92" s="90" t="str">
        <f>IFERROR(VLOOKUP($H92,'[2]Klokan-Prijave'!$A$2:$C$1000,2,FALSE),"")</f>
        <v/>
      </c>
      <c r="J92" s="90" t="str">
        <f>IFERROR(VLOOKUP($H92,'[2]Klokan-Prijave'!$A$2:$C$1000,3,FALSE),"")</f>
        <v/>
      </c>
      <c r="K92" s="39" t="str">
        <f t="shared" si="6"/>
        <v/>
      </c>
      <c r="L92" s="18" t="str">
        <f t="shared" si="7"/>
        <v/>
      </c>
    </row>
    <row r="93" spans="1:12" ht="14.45" customHeight="1" x14ac:dyDescent="0.2">
      <c r="A93" s="88">
        <v>83</v>
      </c>
      <c r="B93" s="58"/>
      <c r="C93" s="58"/>
      <c r="D93" s="25" t="str">
        <f>IFERROR(VLOOKUP(VALUE($A93),[1]Ecolier!$A$5:$BA$103,COLUMN(BA:BA),FALSE),"")</f>
        <v/>
      </c>
      <c r="E93" s="63" t="str">
        <f>IFERROR(VLOOKUP(VALUE($A93),[1]Ecolier!$A$5:$BA$103,COLUMN(AA:AA),FALSE),"")</f>
        <v/>
      </c>
      <c r="F93" s="78" t="str">
        <f>IF(LEN(INDEX(B$10:C$109,84,1))&lt;2,IF(LEN(INDEX(B$10:C$109,84,2))&lt;2,"",$B$8),$B$8)</f>
        <v/>
      </c>
      <c r="G93" s="89" t="str">
        <f t="shared" si="4"/>
        <v/>
      </c>
      <c r="H93" s="16" t="str">
        <f t="shared" si="5"/>
        <v/>
      </c>
      <c r="I93" s="90" t="str">
        <f>IFERROR(VLOOKUP($H93,'[2]Klokan-Prijave'!$A$2:$C$1000,2,FALSE),"")</f>
        <v/>
      </c>
      <c r="J93" s="90" t="str">
        <f>IFERROR(VLOOKUP($H93,'[2]Klokan-Prijave'!$A$2:$C$1000,3,FALSE),"")</f>
        <v/>
      </c>
      <c r="K93" s="39" t="str">
        <f t="shared" si="6"/>
        <v/>
      </c>
      <c r="L93" s="18" t="str">
        <f t="shared" si="7"/>
        <v/>
      </c>
    </row>
    <row r="94" spans="1:12" ht="14.45" customHeight="1" x14ac:dyDescent="0.2">
      <c r="A94" s="88">
        <v>84</v>
      </c>
      <c r="B94" s="58"/>
      <c r="C94" s="58"/>
      <c r="D94" s="25" t="str">
        <f>IFERROR(VLOOKUP(VALUE($A94),[1]Ecolier!$A$5:$BA$103,COLUMN(BA:BA),FALSE),"")</f>
        <v/>
      </c>
      <c r="E94" s="63" t="str">
        <f>IFERROR(VLOOKUP(VALUE($A94),[1]Ecolier!$A$5:$BA$103,COLUMN(AA:AA),FALSE),"")</f>
        <v/>
      </c>
      <c r="F94" s="78" t="str">
        <f>IF(LEN(INDEX(B$10:C$109,85,1))&lt;2,IF(LEN(INDEX(B$10:C$109,85,2))&lt;2,"",$B$8),$B$8)</f>
        <v/>
      </c>
      <c r="G94" s="89" t="str">
        <f t="shared" si="4"/>
        <v/>
      </c>
      <c r="H94" s="16" t="str">
        <f t="shared" si="5"/>
        <v/>
      </c>
      <c r="I94" s="90" t="str">
        <f>IFERROR(VLOOKUP($H94,'[2]Klokan-Prijave'!$A$2:$C$1000,2,FALSE),"")</f>
        <v/>
      </c>
      <c r="J94" s="90" t="str">
        <f>IFERROR(VLOOKUP($H94,'[2]Klokan-Prijave'!$A$2:$C$1000,3,FALSE),"")</f>
        <v/>
      </c>
      <c r="K94" s="39" t="str">
        <f t="shared" si="6"/>
        <v/>
      </c>
      <c r="L94" s="18" t="str">
        <f t="shared" si="7"/>
        <v/>
      </c>
    </row>
    <row r="95" spans="1:12" ht="14.45" customHeight="1" x14ac:dyDescent="0.2">
      <c r="A95" s="88">
        <v>85</v>
      </c>
      <c r="B95" s="58"/>
      <c r="C95" s="58"/>
      <c r="D95" s="25" t="str">
        <f>IFERROR(VLOOKUP(VALUE($A95),[1]Ecolier!$A$5:$BA$103,COLUMN(BA:BA),FALSE),"")</f>
        <v/>
      </c>
      <c r="E95" s="63" t="str">
        <f>IFERROR(VLOOKUP(VALUE($A95),[1]Ecolier!$A$5:$BA$103,COLUMN(AA:AA),FALSE),"")</f>
        <v/>
      </c>
      <c r="F95" s="78" t="str">
        <f>IF(LEN(INDEX(B$10:C$109,86,1))&lt;2,IF(LEN(INDEX(B$10:C$109,86,2))&lt;2,"",$B$8),$B$8)</f>
        <v/>
      </c>
      <c r="G95" s="89" t="str">
        <f t="shared" si="4"/>
        <v/>
      </c>
      <c r="H95" s="16" t="str">
        <f t="shared" si="5"/>
        <v/>
      </c>
      <c r="I95" s="90" t="str">
        <f>IFERROR(VLOOKUP($H95,'[2]Klokan-Prijave'!$A$2:$C$1000,2,FALSE),"")</f>
        <v/>
      </c>
      <c r="J95" s="90" t="str">
        <f>IFERROR(VLOOKUP($H95,'[2]Klokan-Prijave'!$A$2:$C$1000,3,FALSE),"")</f>
        <v/>
      </c>
      <c r="K95" s="39" t="str">
        <f t="shared" si="6"/>
        <v/>
      </c>
      <c r="L95" s="18" t="str">
        <f t="shared" si="7"/>
        <v/>
      </c>
    </row>
    <row r="96" spans="1:12" ht="14.45" customHeight="1" x14ac:dyDescent="0.2">
      <c r="A96" s="88">
        <v>86</v>
      </c>
      <c r="B96" s="58"/>
      <c r="C96" s="58"/>
      <c r="D96" s="25" t="str">
        <f>IFERROR(VLOOKUP(VALUE($A96),[1]Ecolier!$A$5:$BA$103,COLUMN(BA:BA),FALSE),"")</f>
        <v/>
      </c>
      <c r="E96" s="63" t="str">
        <f>IFERROR(VLOOKUP(VALUE($A96),[1]Ecolier!$A$5:$BA$103,COLUMN(AA:AA),FALSE),"")</f>
        <v/>
      </c>
      <c r="F96" s="78" t="str">
        <f>IF(LEN(INDEX(B$10:C$109,87,1))&lt;2,IF(LEN(INDEX(B$10:C$109,87,2))&lt;2,"",$B$8),$B$8)</f>
        <v/>
      </c>
      <c r="G96" s="89" t="str">
        <f t="shared" si="4"/>
        <v/>
      </c>
      <c r="H96" s="16" t="str">
        <f t="shared" si="5"/>
        <v/>
      </c>
      <c r="I96" s="90" t="str">
        <f>IFERROR(VLOOKUP($H96,'[2]Klokan-Prijave'!$A$2:$C$1000,2,FALSE),"")</f>
        <v/>
      </c>
      <c r="J96" s="90" t="str">
        <f>IFERROR(VLOOKUP($H96,'[2]Klokan-Prijave'!$A$2:$C$1000,3,FALSE),"")</f>
        <v/>
      </c>
      <c r="K96" s="39" t="str">
        <f t="shared" si="6"/>
        <v/>
      </c>
      <c r="L96" s="18" t="str">
        <f t="shared" si="7"/>
        <v/>
      </c>
    </row>
    <row r="97" spans="1:12" ht="14.45" customHeight="1" x14ac:dyDescent="0.2">
      <c r="A97" s="88">
        <v>87</v>
      </c>
      <c r="B97" s="58"/>
      <c r="C97" s="58"/>
      <c r="D97" s="25" t="str">
        <f>IFERROR(VLOOKUP(VALUE($A97),[1]Ecolier!$A$5:$BA$103,COLUMN(BA:BA),FALSE),"")</f>
        <v/>
      </c>
      <c r="E97" s="63" t="str">
        <f>IFERROR(VLOOKUP(VALUE($A97),[1]Ecolier!$A$5:$BA$103,COLUMN(AA:AA),FALSE),"")</f>
        <v/>
      </c>
      <c r="F97" s="78" t="str">
        <f>IF(LEN(INDEX(B$10:C$109,88,1))&lt;2,IF(LEN(INDEX(B$10:C$109,88,2))&lt;2,"",$B$8),$B$8)</f>
        <v/>
      </c>
      <c r="G97" s="89" t="str">
        <f t="shared" si="4"/>
        <v/>
      </c>
      <c r="H97" s="16" t="str">
        <f t="shared" si="5"/>
        <v/>
      </c>
      <c r="I97" s="90" t="str">
        <f>IFERROR(VLOOKUP($H97,'[2]Klokan-Prijave'!$A$2:$C$1000,2,FALSE),"")</f>
        <v/>
      </c>
      <c r="J97" s="90" t="str">
        <f>IFERROR(VLOOKUP($H97,'[2]Klokan-Prijave'!$A$2:$C$1000,3,FALSE),"")</f>
        <v/>
      </c>
      <c r="K97" s="39" t="str">
        <f t="shared" si="6"/>
        <v/>
      </c>
      <c r="L97" s="18" t="str">
        <f t="shared" si="7"/>
        <v/>
      </c>
    </row>
    <row r="98" spans="1:12" ht="14.45" customHeight="1" x14ac:dyDescent="0.2">
      <c r="A98" s="88">
        <v>88</v>
      </c>
      <c r="B98" s="58"/>
      <c r="C98" s="58"/>
      <c r="D98" s="25" t="str">
        <f>IFERROR(VLOOKUP(VALUE($A98),[1]Ecolier!$A$5:$BA$103,COLUMN(BA:BA),FALSE),"")</f>
        <v/>
      </c>
      <c r="E98" s="63" t="str">
        <f>IFERROR(VLOOKUP(VALUE($A98),[1]Ecolier!$A$5:$BA$103,COLUMN(AA:AA),FALSE),"")</f>
        <v/>
      </c>
      <c r="F98" s="78" t="str">
        <f>IF(LEN(INDEX(B$10:C$109,89,1))&lt;2,IF(LEN(INDEX(B$10:C$109,89,2))&lt;2,"",$B$8),$B$8)</f>
        <v/>
      </c>
      <c r="G98" s="89" t="str">
        <f t="shared" si="4"/>
        <v/>
      </c>
      <c r="H98" s="16" t="str">
        <f t="shared" si="5"/>
        <v/>
      </c>
      <c r="I98" s="90" t="str">
        <f>IFERROR(VLOOKUP($H98,'[2]Klokan-Prijave'!$A$2:$C$1000,2,FALSE),"")</f>
        <v/>
      </c>
      <c r="J98" s="90" t="str">
        <f>IFERROR(VLOOKUP($H98,'[2]Klokan-Prijave'!$A$2:$C$1000,3,FALSE),"")</f>
        <v/>
      </c>
      <c r="K98" s="39" t="str">
        <f t="shared" si="6"/>
        <v/>
      </c>
      <c r="L98" s="18" t="str">
        <f t="shared" si="7"/>
        <v/>
      </c>
    </row>
    <row r="99" spans="1:12" ht="14.45" customHeight="1" x14ac:dyDescent="0.2">
      <c r="A99" s="88">
        <v>89</v>
      </c>
      <c r="B99" s="58"/>
      <c r="C99" s="58"/>
      <c r="D99" s="25" t="str">
        <f>IFERROR(VLOOKUP(VALUE($A99),[1]Ecolier!$A$5:$BA$103,COLUMN(BA:BA),FALSE),"")</f>
        <v/>
      </c>
      <c r="E99" s="63" t="str">
        <f>IFERROR(VLOOKUP(VALUE($A99),[1]Ecolier!$A$5:$BA$103,COLUMN(AA:AA),FALSE),"")</f>
        <v/>
      </c>
      <c r="F99" s="78" t="str">
        <f>IF(LEN(INDEX(B$10:C$109,90,1))&lt;2,IF(LEN(INDEX(B$10:C$109,90,2))&lt;2,"",$B$8),$B$8)</f>
        <v/>
      </c>
      <c r="G99" s="89" t="str">
        <f t="shared" si="4"/>
        <v/>
      </c>
      <c r="H99" s="16" t="str">
        <f t="shared" si="5"/>
        <v/>
      </c>
      <c r="I99" s="90" t="str">
        <f>IFERROR(VLOOKUP($H99,'[2]Klokan-Prijave'!$A$2:$C$1000,2,FALSE),"")</f>
        <v/>
      </c>
      <c r="J99" s="90" t="str">
        <f>IFERROR(VLOOKUP($H99,'[2]Klokan-Prijave'!$A$2:$C$1000,3,FALSE),"")</f>
        <v/>
      </c>
      <c r="K99" s="39" t="str">
        <f t="shared" si="6"/>
        <v/>
      </c>
      <c r="L99" s="18" t="str">
        <f t="shared" si="7"/>
        <v/>
      </c>
    </row>
    <row r="100" spans="1:12" ht="14.45" customHeight="1" x14ac:dyDescent="0.2">
      <c r="A100" s="88">
        <v>90</v>
      </c>
      <c r="B100" s="58"/>
      <c r="C100" s="58"/>
      <c r="D100" s="25" t="str">
        <f>IFERROR(VLOOKUP(VALUE($A100),[1]Ecolier!$A$5:$BA$103,COLUMN(BA:BA),FALSE),"")</f>
        <v/>
      </c>
      <c r="E100" s="63" t="str">
        <f>IFERROR(VLOOKUP(VALUE($A100),[1]Ecolier!$A$5:$BA$103,COLUMN(AA:AA),FALSE),"")</f>
        <v/>
      </c>
      <c r="F100" s="78" t="str">
        <f>IF(LEN(INDEX(B$10:C$109,91,1))&lt;2,IF(LEN(INDEX(B$10:C$109,91,2))&lt;2,"",$B$8),$B$8)</f>
        <v/>
      </c>
      <c r="G100" s="89" t="str">
        <f t="shared" si="4"/>
        <v/>
      </c>
      <c r="H100" s="16" t="str">
        <f t="shared" si="5"/>
        <v/>
      </c>
      <c r="I100" s="90" t="str">
        <f>IFERROR(VLOOKUP($H100,'[2]Klokan-Prijave'!$A$2:$C$1000,2,FALSE),"")</f>
        <v/>
      </c>
      <c r="J100" s="90" t="str">
        <f>IFERROR(VLOOKUP($H100,'[2]Klokan-Prijave'!$A$2:$C$1000,3,FALSE),"")</f>
        <v/>
      </c>
      <c r="K100" s="39" t="str">
        <f t="shared" si="6"/>
        <v/>
      </c>
      <c r="L100" s="18" t="str">
        <f t="shared" si="7"/>
        <v/>
      </c>
    </row>
    <row r="101" spans="1:12" ht="14.45" customHeight="1" x14ac:dyDescent="0.2">
      <c r="A101" s="88">
        <v>91</v>
      </c>
      <c r="B101" s="58"/>
      <c r="C101" s="58"/>
      <c r="D101" s="25" t="str">
        <f>IFERROR(VLOOKUP(VALUE($A101),[1]Ecolier!$A$5:$BA$103,COLUMN(BA:BA),FALSE),"")</f>
        <v/>
      </c>
      <c r="E101" s="63" t="str">
        <f>IFERROR(VLOOKUP(VALUE($A101),[1]Ecolier!$A$5:$BA$103,COLUMN(AA:AA),FALSE),"")</f>
        <v/>
      </c>
      <c r="F101" s="78" t="str">
        <f>IF(LEN(INDEX(B$10:C$109,92,1))&lt;2,IF(LEN(INDEX(B$10:C$109,92,2))&lt;2,"",$B$8),$B$8)</f>
        <v/>
      </c>
      <c r="G101" s="89" t="str">
        <f t="shared" si="4"/>
        <v/>
      </c>
      <c r="H101" s="16" t="str">
        <f t="shared" si="5"/>
        <v/>
      </c>
      <c r="I101" s="90" t="str">
        <f>IFERROR(VLOOKUP($H101,'[2]Klokan-Prijave'!$A$2:$C$1000,2,FALSE),"")</f>
        <v/>
      </c>
      <c r="J101" s="90" t="str">
        <f>IFERROR(VLOOKUP($H101,'[2]Klokan-Prijave'!$A$2:$C$1000,3,FALSE),"")</f>
        <v/>
      </c>
      <c r="K101" s="39" t="str">
        <f t="shared" si="6"/>
        <v/>
      </c>
      <c r="L101" s="18" t="str">
        <f t="shared" si="7"/>
        <v/>
      </c>
    </row>
    <row r="102" spans="1:12" ht="14.45" customHeight="1" x14ac:dyDescent="0.2">
      <c r="A102" s="88">
        <v>92</v>
      </c>
      <c r="B102" s="58"/>
      <c r="C102" s="58"/>
      <c r="D102" s="25" t="str">
        <f>IFERROR(VLOOKUP(VALUE($A102),[1]Ecolier!$A$5:$BA$103,COLUMN(BA:BA),FALSE),"")</f>
        <v/>
      </c>
      <c r="E102" s="63" t="str">
        <f>IFERROR(VLOOKUP(VALUE($A102),[1]Ecolier!$A$5:$BA$103,COLUMN(AA:AA),FALSE),"")</f>
        <v/>
      </c>
      <c r="F102" s="78" t="str">
        <f>IF(LEN(INDEX(B$10:C$109,93,1))&lt;2,IF(LEN(INDEX(B$10:C$109,93,2))&lt;2,"",$B$8),$B$8)</f>
        <v/>
      </c>
      <c r="G102" s="89" t="str">
        <f t="shared" si="4"/>
        <v/>
      </c>
      <c r="H102" s="16" t="str">
        <f t="shared" si="5"/>
        <v/>
      </c>
      <c r="I102" s="90" t="str">
        <f>IFERROR(VLOOKUP($H102,'[2]Klokan-Prijave'!$A$2:$C$1000,2,FALSE),"")</f>
        <v/>
      </c>
      <c r="J102" s="90" t="str">
        <f>IFERROR(VLOOKUP($H102,'[2]Klokan-Prijave'!$A$2:$C$1000,3,FALSE),"")</f>
        <v/>
      </c>
      <c r="K102" s="39" t="str">
        <f t="shared" si="6"/>
        <v/>
      </c>
      <c r="L102" s="18" t="str">
        <f t="shared" si="7"/>
        <v/>
      </c>
    </row>
    <row r="103" spans="1:12" ht="14.45" customHeight="1" x14ac:dyDescent="0.2">
      <c r="A103" s="88">
        <v>93</v>
      </c>
      <c r="B103" s="58"/>
      <c r="C103" s="58"/>
      <c r="D103" s="25" t="str">
        <f>IFERROR(VLOOKUP(VALUE($A103),[1]Ecolier!$A$5:$BA$103,COLUMN(BA:BA),FALSE),"")</f>
        <v/>
      </c>
      <c r="E103" s="63" t="str">
        <f>IFERROR(VLOOKUP(VALUE($A103),[1]Ecolier!$A$5:$BA$103,COLUMN(AA:AA),FALSE),"")</f>
        <v/>
      </c>
      <c r="F103" s="78" t="str">
        <f>IF(LEN(INDEX(B$10:C$109,94,1))&lt;2,IF(LEN(INDEX(B$10:C$109,94,2))&lt;2,"",$B$8),$B$8)</f>
        <v/>
      </c>
      <c r="G103" s="89" t="str">
        <f t="shared" si="4"/>
        <v/>
      </c>
      <c r="H103" s="16" t="str">
        <f t="shared" si="5"/>
        <v/>
      </c>
      <c r="I103" s="90" t="str">
        <f>IFERROR(VLOOKUP($H103,'[2]Klokan-Prijave'!$A$2:$C$1000,2,FALSE),"")</f>
        <v/>
      </c>
      <c r="J103" s="90" t="str">
        <f>IFERROR(VLOOKUP($H103,'[2]Klokan-Prijave'!$A$2:$C$1000,3,FALSE),"")</f>
        <v/>
      </c>
      <c r="K103" s="39" t="str">
        <f t="shared" si="6"/>
        <v/>
      </c>
      <c r="L103" s="18" t="str">
        <f t="shared" si="7"/>
        <v/>
      </c>
    </row>
    <row r="104" spans="1:12" ht="14.45" customHeight="1" x14ac:dyDescent="0.2">
      <c r="A104" s="88">
        <v>94</v>
      </c>
      <c r="B104" s="58"/>
      <c r="C104" s="58"/>
      <c r="D104" s="25" t="str">
        <f>IFERROR(VLOOKUP(VALUE($A104),[1]Ecolier!$A$5:$BA$103,COLUMN(BA:BA),FALSE),"")</f>
        <v/>
      </c>
      <c r="E104" s="63" t="str">
        <f>IFERROR(VLOOKUP(VALUE($A104),[1]Ecolier!$A$5:$BA$103,COLUMN(AA:AA),FALSE),"")</f>
        <v/>
      </c>
      <c r="F104" s="78" t="str">
        <f>IF(LEN(INDEX(B$10:C$109,95,1))&lt;2,IF(LEN(INDEX(B$10:C$109,95,2))&lt;2,"",$B$8),$B$8)</f>
        <v/>
      </c>
      <c r="G104" s="89" t="str">
        <f t="shared" si="4"/>
        <v/>
      </c>
      <c r="H104" s="16" t="str">
        <f t="shared" si="5"/>
        <v/>
      </c>
      <c r="I104" s="90" t="str">
        <f>IFERROR(VLOOKUP($H104,'[2]Klokan-Prijave'!$A$2:$C$1000,2,FALSE),"")</f>
        <v/>
      </c>
      <c r="J104" s="90" t="str">
        <f>IFERROR(VLOOKUP($H104,'[2]Klokan-Prijave'!$A$2:$C$1000,3,FALSE),"")</f>
        <v/>
      </c>
      <c r="K104" s="39" t="str">
        <f t="shared" si="6"/>
        <v/>
      </c>
      <c r="L104" s="18" t="str">
        <f t="shared" si="7"/>
        <v/>
      </c>
    </row>
    <row r="105" spans="1:12" ht="14.45" customHeight="1" x14ac:dyDescent="0.2">
      <c r="A105" s="88">
        <v>95</v>
      </c>
      <c r="B105" s="58"/>
      <c r="C105" s="58"/>
      <c r="D105" s="25" t="str">
        <f>IFERROR(VLOOKUP(VALUE($A105),[1]Ecolier!$A$5:$BA$103,COLUMN(BA:BA),FALSE),"")</f>
        <v/>
      </c>
      <c r="E105" s="63" t="str">
        <f>IFERROR(VLOOKUP(VALUE($A105),[1]Ecolier!$A$5:$BA$103,COLUMN(AA:AA),FALSE),"")</f>
        <v/>
      </c>
      <c r="F105" s="78" t="str">
        <f>IF(LEN(INDEX(B$10:C$109,96,1))&lt;2,IF(LEN(INDEX(B$10:C$109,96,2))&lt;2,"",$B$8),$B$8)</f>
        <v/>
      </c>
      <c r="G105" s="89" t="str">
        <f t="shared" si="4"/>
        <v/>
      </c>
      <c r="H105" s="16" t="str">
        <f t="shared" si="5"/>
        <v/>
      </c>
      <c r="I105" s="90" t="str">
        <f>IFERROR(VLOOKUP($H105,'[2]Klokan-Prijave'!$A$2:$C$1000,2,FALSE),"")</f>
        <v/>
      </c>
      <c r="J105" s="90" t="str">
        <f>IFERROR(VLOOKUP($H105,'[2]Klokan-Prijave'!$A$2:$C$1000,3,FALSE),"")</f>
        <v/>
      </c>
      <c r="K105" s="39" t="str">
        <f t="shared" si="6"/>
        <v/>
      </c>
      <c r="L105" s="18" t="str">
        <f t="shared" si="7"/>
        <v/>
      </c>
    </row>
    <row r="106" spans="1:12" ht="14.45" customHeight="1" x14ac:dyDescent="0.2">
      <c r="A106" s="88">
        <v>96</v>
      </c>
      <c r="B106" s="58"/>
      <c r="C106" s="58"/>
      <c r="D106" s="25" t="str">
        <f>IFERROR(VLOOKUP(VALUE($A106),[1]Ecolier!$A$5:$BA$103,COLUMN(BA:BA),FALSE),"")</f>
        <v/>
      </c>
      <c r="E106" s="63" t="str">
        <f>IFERROR(VLOOKUP(VALUE($A106),[1]Ecolier!$A$5:$BA$103,COLUMN(AA:AA),FALSE),"")</f>
        <v/>
      </c>
      <c r="F106" s="78" t="str">
        <f>IF(LEN(INDEX(B$10:C$109,97,1))&lt;2,IF(LEN(INDEX(B$10:C$109,97,2))&lt;2,"",$B$8),$B$8)</f>
        <v/>
      </c>
      <c r="G106" s="89" t="str">
        <f t="shared" si="4"/>
        <v/>
      </c>
      <c r="H106" s="16" t="str">
        <f t="shared" si="5"/>
        <v/>
      </c>
      <c r="I106" s="90" t="str">
        <f>IFERROR(VLOOKUP($H106,'[2]Klokan-Prijave'!$A$2:$C$1000,2,FALSE),"")</f>
        <v/>
      </c>
      <c r="J106" s="90" t="str">
        <f>IFERROR(VLOOKUP($H106,'[2]Klokan-Prijave'!$A$2:$C$1000,3,FALSE),"")</f>
        <v/>
      </c>
      <c r="K106" s="39" t="str">
        <f t="shared" si="6"/>
        <v/>
      </c>
      <c r="L106" s="18" t="str">
        <f t="shared" si="7"/>
        <v/>
      </c>
    </row>
    <row r="107" spans="1:12" ht="14.45" customHeight="1" x14ac:dyDescent="0.2">
      <c r="A107" s="88">
        <v>97</v>
      </c>
      <c r="B107" s="58"/>
      <c r="C107" s="58"/>
      <c r="D107" s="25" t="str">
        <f>IFERROR(VLOOKUP(VALUE($A107),[1]Ecolier!$A$5:$BA$103,COLUMN(BA:BA),FALSE),"")</f>
        <v/>
      </c>
      <c r="E107" s="63" t="str">
        <f>IFERROR(VLOOKUP(VALUE($A107),[1]Ecolier!$A$5:$BA$103,COLUMN(AA:AA),FALSE),"")</f>
        <v/>
      </c>
      <c r="F107" s="78" t="str">
        <f>IF(LEN(INDEX(B$10:C$109,98,1))&lt;2,IF(LEN(INDEX(B$10:C$109,98,2))&lt;2,"",$B$8),$B$8)</f>
        <v/>
      </c>
      <c r="G107" s="89" t="str">
        <f t="shared" si="4"/>
        <v/>
      </c>
      <c r="H107" s="16" t="str">
        <f t="shared" si="5"/>
        <v/>
      </c>
      <c r="I107" s="90" t="str">
        <f>IFERROR(VLOOKUP($H107,'[2]Klokan-Prijave'!$A$2:$C$1000,2,FALSE),"")</f>
        <v/>
      </c>
      <c r="J107" s="90" t="str">
        <f>IFERROR(VLOOKUP($H107,'[2]Klokan-Prijave'!$A$2:$C$1000,3,FALSE),"")</f>
        <v/>
      </c>
      <c r="K107" s="39" t="str">
        <f t="shared" si="6"/>
        <v/>
      </c>
      <c r="L107" s="18" t="str">
        <f t="shared" si="7"/>
        <v/>
      </c>
    </row>
    <row r="108" spans="1:12" ht="14.45" customHeight="1" x14ac:dyDescent="0.2">
      <c r="A108" s="88">
        <v>98</v>
      </c>
      <c r="B108" s="58"/>
      <c r="C108" s="58"/>
      <c r="D108" s="25" t="str">
        <f>IFERROR(VLOOKUP(VALUE($A108),[1]Ecolier!$A$5:$BA$103,COLUMN(BA:BA),FALSE),"")</f>
        <v/>
      </c>
      <c r="E108" s="63" t="str">
        <f>IFERROR(VLOOKUP(VALUE($A108),[1]Ecolier!$A$5:$BA$103,COLUMN(AA:AA),FALSE),"")</f>
        <v/>
      </c>
      <c r="F108" s="78" t="str">
        <f>IF(LEN(INDEX(B$10:C$109,99,1))&lt;2,IF(LEN(INDEX(B$10:C$109,99,2))&lt;2,"",$B$8),$B$8)</f>
        <v/>
      </c>
      <c r="G108" s="89" t="str">
        <f t="shared" si="4"/>
        <v/>
      </c>
      <c r="H108" s="16" t="str">
        <f t="shared" si="5"/>
        <v/>
      </c>
      <c r="I108" s="90" t="str">
        <f>IFERROR(VLOOKUP($H108,'[2]Klokan-Prijave'!$A$2:$C$1000,2,FALSE),"")</f>
        <v/>
      </c>
      <c r="J108" s="90" t="str">
        <f>IFERROR(VLOOKUP($H108,'[2]Klokan-Prijave'!$A$2:$C$1000,3,FALSE),"")</f>
        <v/>
      </c>
      <c r="K108" s="39" t="str">
        <f t="shared" si="6"/>
        <v/>
      </c>
      <c r="L108" s="18" t="str">
        <f t="shared" si="7"/>
        <v/>
      </c>
    </row>
    <row r="109" spans="1:12" ht="14.45" customHeight="1" x14ac:dyDescent="0.2">
      <c r="A109" s="88">
        <v>99</v>
      </c>
      <c r="B109" s="58"/>
      <c r="C109" s="58"/>
      <c r="D109" s="25" t="str">
        <f>IFERROR(VLOOKUP(VALUE($A109),[1]Ecolier!$A$5:$BA$103,COLUMN(BA:BA),FALSE),"")</f>
        <v/>
      </c>
      <c r="E109" s="63" t="str">
        <f>IFERROR(VLOOKUP(VALUE($A109),[1]Ecolier!$A$5:$BA$103,COLUMN(AA:AA),FALSE),"")</f>
        <v/>
      </c>
      <c r="F109" s="78" t="str">
        <f>IF(LEN(INDEX(B$10:C$109,100,1))&lt;2,IF(LEN(INDEX(B$10:C$109,100,2))&lt;2,"",$B$8),$B$8)</f>
        <v/>
      </c>
      <c r="G109" s="89" t="str">
        <f t="shared" si="4"/>
        <v/>
      </c>
      <c r="H109" s="16" t="str">
        <f t="shared" si="5"/>
        <v/>
      </c>
      <c r="I109" s="90" t="str">
        <f>IFERROR(VLOOKUP($H109,'[2]Klokan-Prijave'!$A$2:$C$1000,2,FALSE),"")</f>
        <v/>
      </c>
      <c r="J109" s="90" t="str">
        <f>IFERROR(VLOOKUP($H109,'[2]Klokan-Prijave'!$A$2:$C$1000,3,FALSE),"")</f>
        <v/>
      </c>
      <c r="K109" s="39" t="str">
        <f t="shared" si="6"/>
        <v/>
      </c>
      <c r="L109" s="18" t="str">
        <f t="shared" si="7"/>
        <v/>
      </c>
    </row>
  </sheetData>
  <sheetProtection password="E65F" sheet="1" objects="1" scenarios="1" selectLockedCells="1"/>
  <sortState ref="A10:L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C20:C109 C11:C18 B11:B22 B24:B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&amp;L&amp;8Ecolier&amp;R&amp;8Stranica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09"/>
  <sheetViews>
    <sheetView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27" hidden="1" customWidth="1"/>
    <col min="5" max="5" width="4.28515625" style="19" hidden="1" customWidth="1"/>
    <col min="6" max="6" width="9.28515625" style="79" hidden="1" customWidth="1"/>
    <col min="7" max="7" width="10.7109375" style="79" hidden="1" customWidth="1"/>
    <col min="8" max="8" width="12.42578125" style="19" hidden="1" customWidth="1"/>
    <col min="9" max="9" width="5.7109375" style="1" hidden="1" customWidth="1"/>
    <col min="10" max="10" width="6.5703125" style="1" hidden="1" customWidth="1"/>
    <col min="11" max="11" width="8.42578125" style="37" hidden="1" customWidth="1"/>
    <col min="12" max="12" width="10.140625" style="15" hidden="1" customWidth="1"/>
    <col min="13" max="14" width="9.140625" customWidth="1"/>
  </cols>
  <sheetData>
    <row r="1" spans="1:12" s="2" customFormat="1" ht="21" customHeight="1" x14ac:dyDescent="0.3">
      <c r="A1" s="98" t="str">
        <f>'Unos osnovnih podataka i upute'!A1:I1</f>
        <v>Matematičko natjecanje "Klokan bez granica" 2025.</v>
      </c>
      <c r="B1" s="98"/>
      <c r="C1" s="98"/>
      <c r="D1" s="26"/>
      <c r="E1" s="15"/>
      <c r="F1" s="65"/>
      <c r="G1" s="65"/>
      <c r="H1" s="76"/>
      <c r="I1" s="72"/>
      <c r="J1" s="3"/>
      <c r="K1" s="37"/>
      <c r="L1" s="15"/>
    </row>
    <row r="2" spans="1:12" s="2" customFormat="1" ht="15.95" customHeight="1" x14ac:dyDescent="0.3">
      <c r="A2" s="116" t="s">
        <v>34</v>
      </c>
      <c r="B2" s="116"/>
      <c r="C2" s="116"/>
      <c r="D2" s="26"/>
      <c r="E2" s="15"/>
      <c r="F2" s="65"/>
      <c r="G2" s="65"/>
      <c r="H2" s="76"/>
      <c r="I2" s="3"/>
      <c r="J2" s="3"/>
      <c r="K2" s="37"/>
      <c r="L2" s="15"/>
    </row>
    <row r="3" spans="1:12" s="2" customFormat="1" ht="8.1" customHeight="1" x14ac:dyDescent="0.2">
      <c r="A3" s="113"/>
      <c r="B3" s="113"/>
      <c r="C3" s="113"/>
      <c r="D3" s="26"/>
      <c r="E3" s="15"/>
      <c r="F3" s="65"/>
      <c r="G3" s="65"/>
      <c r="H3" s="15"/>
      <c r="I3" s="3"/>
      <c r="J3" s="3"/>
      <c r="K3" s="37"/>
      <c r="L3" s="15"/>
    </row>
    <row r="4" spans="1:12" s="2" customFormat="1" ht="14.1" customHeight="1" x14ac:dyDescent="0.2">
      <c r="A4" s="8" t="str">
        <f>'Unos osnovnih podataka i upute'!A5</f>
        <v>Naziv škole:</v>
      </c>
      <c r="B4" s="132">
        <f>'Unos osnovnih podataka i upute'!B5:B5</f>
        <v>0</v>
      </c>
      <c r="C4" s="130"/>
      <c r="D4" s="26"/>
      <c r="E4" s="15"/>
      <c r="F4" s="65"/>
      <c r="G4" s="65"/>
      <c r="H4" s="77"/>
      <c r="I4" s="3"/>
      <c r="J4" s="3"/>
      <c r="K4" s="37"/>
      <c r="L4" s="15"/>
    </row>
    <row r="5" spans="1:12" s="2" customFormat="1" ht="14.1" customHeight="1" thickBot="1" x14ac:dyDescent="0.25">
      <c r="A5" s="86" t="str">
        <f>'Unos osnovnih podataka i upute'!A6</f>
        <v>Naziv mjesta:</v>
      </c>
      <c r="B5" s="133">
        <f>'Unos osnovnih podataka i upute'!B6:B6</f>
        <v>0</v>
      </c>
      <c r="C5" s="134"/>
      <c r="D5" s="26"/>
      <c r="E5" s="15"/>
      <c r="F5" s="65"/>
      <c r="G5" s="65"/>
      <c r="H5" s="77"/>
      <c r="I5" s="3"/>
      <c r="J5" s="3"/>
      <c r="K5" s="37"/>
      <c r="L5" s="15"/>
    </row>
    <row r="6" spans="1:12" s="2" customFormat="1" ht="14.1" customHeight="1" x14ac:dyDescent="0.2">
      <c r="A6" s="7" t="str">
        <f>'Unos osnovnih podataka i upute'!A7</f>
        <v>Oznaka škole:</v>
      </c>
      <c r="B6" s="92">
        <f>'Unos osnovnih podataka i upute'!B7:B7</f>
        <v>0</v>
      </c>
      <c r="C6" s="124" t="s">
        <v>22</v>
      </c>
      <c r="D6" s="26"/>
      <c r="E6" s="15"/>
      <c r="F6" s="65"/>
      <c r="G6" s="65"/>
      <c r="H6" s="15"/>
      <c r="I6" s="3"/>
      <c r="J6" s="3"/>
      <c r="K6" s="37"/>
      <c r="L6" s="15"/>
    </row>
    <row r="7" spans="1:12" s="2" customFormat="1" ht="6" customHeight="1" x14ac:dyDescent="0.2">
      <c r="A7" s="11"/>
      <c r="B7" s="5"/>
      <c r="C7" s="131"/>
      <c r="D7" s="26"/>
      <c r="E7" s="15"/>
      <c r="F7" s="65"/>
      <c r="G7" s="65"/>
      <c r="H7" s="15"/>
      <c r="I7" s="3"/>
      <c r="J7" s="3"/>
      <c r="K7" s="37"/>
      <c r="L7" s="15"/>
    </row>
    <row r="8" spans="1:12" s="2" customFormat="1" ht="14.1" customHeight="1" thickBot="1" x14ac:dyDescent="0.25">
      <c r="A8" s="10" t="s">
        <v>16</v>
      </c>
      <c r="B8" s="9" t="s">
        <v>5</v>
      </c>
      <c r="C8" s="126"/>
      <c r="D8" s="26"/>
      <c r="E8" s="15"/>
      <c r="F8" s="65"/>
      <c r="G8" s="65"/>
      <c r="H8" s="15"/>
      <c r="I8" s="3"/>
      <c r="J8" s="3"/>
      <c r="K8" s="37"/>
      <c r="L8" s="15"/>
    </row>
    <row r="9" spans="1:12" s="2" customFormat="1" ht="6" customHeight="1" x14ac:dyDescent="0.2">
      <c r="A9" s="6"/>
      <c r="B9" s="5"/>
      <c r="C9" s="5"/>
      <c r="D9" s="26"/>
      <c r="E9" s="15"/>
      <c r="F9" s="65"/>
      <c r="G9" s="65"/>
      <c r="H9" s="15"/>
      <c r="I9" s="3"/>
      <c r="J9" s="3"/>
      <c r="K9" s="37"/>
      <c r="L9" s="15"/>
    </row>
    <row r="10" spans="1:12" s="2" customFormat="1" ht="20.100000000000001" customHeight="1" x14ac:dyDescent="0.2">
      <c r="A10" s="28" t="s">
        <v>0</v>
      </c>
      <c r="B10" s="29" t="s">
        <v>2</v>
      </c>
      <c r="C10" s="29" t="s">
        <v>1</v>
      </c>
      <c r="D10" s="59" t="s">
        <v>13</v>
      </c>
      <c r="E10" s="60" t="s">
        <v>15</v>
      </c>
      <c r="F10" s="66" t="s">
        <v>14</v>
      </c>
      <c r="G10" s="71" t="s">
        <v>18</v>
      </c>
      <c r="H10" s="62" t="s">
        <v>17</v>
      </c>
      <c r="I10" s="66" t="s">
        <v>11</v>
      </c>
      <c r="J10" s="66" t="s">
        <v>12</v>
      </c>
      <c r="K10" s="61" t="s">
        <v>19</v>
      </c>
      <c r="L10" s="62" t="s">
        <v>20</v>
      </c>
    </row>
    <row r="11" spans="1:12" s="2" customFormat="1" ht="14.45" customHeight="1" x14ac:dyDescent="0.2">
      <c r="A11" s="88">
        <v>1</v>
      </c>
      <c r="B11" s="55"/>
      <c r="C11" s="55"/>
      <c r="D11" s="25" t="str">
        <f>IFERROR(VLOOKUP(VALUE($A11),[1]Benjamin!$A$5:$BA$103,COLUMN(BA:BA),FALSE),"")</f>
        <v/>
      </c>
      <c r="E11" s="63" t="str">
        <f>IFERROR(VLOOKUP(VALUE($A11),[1]Benjamin!$A$5:$BA$103,COLUMN(AA:AA),FALSE),"")</f>
        <v/>
      </c>
      <c r="F11" s="67" t="str">
        <f>IF(LEN(INDEX(B$10:C$109,2,1))&lt;2,IF(LEN(INDEX(B$10:C$109,2,2))&lt;2,"",$B$8),$B$8)</f>
        <v/>
      </c>
      <c r="G11" s="89" t="str">
        <f>IF($F11="",IF($D11="","","OŠ"),"OŠ")</f>
        <v/>
      </c>
      <c r="H11" s="16" t="str">
        <f>IF($G11="","",$B$6)</f>
        <v/>
      </c>
      <c r="I11" s="90" t="str">
        <f>IFERROR(VLOOKUP($H11,'[2]Klokan-Prijave'!$A$2:$C$1000,2,FALSE),"")</f>
        <v/>
      </c>
      <c r="J11" s="90" t="str">
        <f>IFERROR(VLOOKUP($H11,'[2]Klokan-Prijave'!$A$2:$C$1000,3,FALSE),"")</f>
        <v/>
      </c>
      <c r="K11" s="17" t="str">
        <f>IF(D11="","",D11/120)</f>
        <v/>
      </c>
      <c r="L11" s="16" t="str">
        <f>IF(D11="","",SUMPRODUCT((D11&lt;D$11:D$109)/COUNTIF(D$11:D$109,D$11:D$109)))</f>
        <v/>
      </c>
    </row>
    <row r="12" spans="1:12" ht="14.45" customHeight="1" x14ac:dyDescent="0.2">
      <c r="A12" s="88">
        <v>2</v>
      </c>
      <c r="B12" s="57"/>
      <c r="C12" s="57"/>
      <c r="D12" s="25" t="str">
        <f>IFERROR(VLOOKUP(VALUE($A12),[1]Benjamin!$A$5:$BA$103,COLUMN(BA:BA),FALSE),"")</f>
        <v/>
      </c>
      <c r="E12" s="63" t="str">
        <f>IFERROR(VLOOKUP(VALUE($A12),[1]Benjamin!$A$5:$BA$103,COLUMN(AA:AA),FALSE),"")</f>
        <v/>
      </c>
      <c r="F12" s="78" t="str">
        <f>IF(LEN(INDEX(B$10:C$109,3,1))&lt;2,IF(LEN(INDEX(B$10:C$109,3,2))&lt;2,"",$B$8),$B$8)</f>
        <v/>
      </c>
      <c r="G12" s="89" t="str">
        <f t="shared" ref="G12:G75" si="0">IF($F12="",IF($D12="","","OŠ"),"OŠ")</f>
        <v/>
      </c>
      <c r="H12" s="16" t="str">
        <f t="shared" ref="H12:H75" si="1">IF($G12="","",$B$6)</f>
        <v/>
      </c>
      <c r="I12" s="90" t="str">
        <f>IFERROR(VLOOKUP($H12,'[2]Klokan-Prijave'!$A$2:$C$1000,2,FALSE),"")</f>
        <v/>
      </c>
      <c r="J12" s="90" t="str">
        <f>IFERROR(VLOOKUP($H12,'[2]Klokan-Prijave'!$A$2:$C$1000,3,FALSE),"")</f>
        <v/>
      </c>
      <c r="K12" s="39" t="str">
        <f t="shared" ref="K12:K75" si="2">IF(D12="","",D12/120)</f>
        <v/>
      </c>
      <c r="L12" s="18" t="str">
        <f t="shared" ref="L12:L75" si="3">IF(D12="","",SUMPRODUCT((D12&lt;D$11:D$109)/COUNTIF(D$11:D$109,D$11:D$109)))</f>
        <v/>
      </c>
    </row>
    <row r="13" spans="1:12" ht="14.45" customHeight="1" x14ac:dyDescent="0.2">
      <c r="A13" s="88">
        <v>3</v>
      </c>
      <c r="B13" s="57"/>
      <c r="C13" s="57"/>
      <c r="D13" s="25" t="str">
        <f>IFERROR(VLOOKUP(VALUE($A13),[1]Benjamin!$A$5:$BA$103,COLUMN(BA:BA),FALSE),"")</f>
        <v/>
      </c>
      <c r="E13" s="63" t="str">
        <f>IFERROR(VLOOKUP(VALUE($A13),[1]Benjamin!$A$5:$BA$103,COLUMN(AA:AA),FALSE),"")</f>
        <v/>
      </c>
      <c r="F13" s="78" t="str">
        <f>IF(LEN(INDEX(B$10:C$109,4,1))&lt;2,IF(LEN(INDEX(B$10:C$109,4,2))&lt;2,"",$B$8),$B$8)</f>
        <v/>
      </c>
      <c r="G13" s="89" t="str">
        <f t="shared" si="0"/>
        <v/>
      </c>
      <c r="H13" s="16" t="str">
        <f t="shared" si="1"/>
        <v/>
      </c>
      <c r="I13" s="90" t="str">
        <f>IFERROR(VLOOKUP($H13,'[2]Klokan-Prijave'!$A$2:$C$1000,2,FALSE),"")</f>
        <v/>
      </c>
      <c r="J13" s="90" t="str">
        <f>IFERROR(VLOOKUP($H13,'[2]Klokan-Prijave'!$A$2:$C$1000,3,FALSE),"")</f>
        <v/>
      </c>
      <c r="K13" s="39" t="str">
        <f t="shared" si="2"/>
        <v/>
      </c>
      <c r="L13" s="18" t="str">
        <f t="shared" si="3"/>
        <v/>
      </c>
    </row>
    <row r="14" spans="1:12" ht="14.45" customHeight="1" x14ac:dyDescent="0.2">
      <c r="A14" s="88">
        <v>4</v>
      </c>
      <c r="B14" s="57"/>
      <c r="C14" s="57"/>
      <c r="D14" s="25" t="str">
        <f>IFERROR(VLOOKUP(VALUE($A14),[1]Benjamin!$A$5:$BA$103,COLUMN(BA:BA),FALSE),"")</f>
        <v/>
      </c>
      <c r="E14" s="63" t="str">
        <f>IFERROR(VLOOKUP(VALUE($A14),[1]Benjamin!$A$5:$BA$103,COLUMN(AA:AA),FALSE),"")</f>
        <v/>
      </c>
      <c r="F14" s="78" t="str">
        <f>IF(LEN(INDEX(B$10:C$109,5,1))&lt;2,IF(LEN(INDEX(B$10:C$109,5,2))&lt;2,"",$B$8),$B$8)</f>
        <v/>
      </c>
      <c r="G14" s="89" t="str">
        <f t="shared" si="0"/>
        <v/>
      </c>
      <c r="H14" s="16" t="str">
        <f t="shared" si="1"/>
        <v/>
      </c>
      <c r="I14" s="90" t="str">
        <f>IFERROR(VLOOKUP($H14,'[2]Klokan-Prijave'!$A$2:$C$1000,2,FALSE),"")</f>
        <v/>
      </c>
      <c r="J14" s="90" t="str">
        <f>IFERROR(VLOOKUP($H14,'[2]Klokan-Prijave'!$A$2:$C$1000,3,FALSE),"")</f>
        <v/>
      </c>
      <c r="K14" s="39" t="str">
        <f t="shared" si="2"/>
        <v/>
      </c>
      <c r="L14" s="18" t="str">
        <f t="shared" si="3"/>
        <v/>
      </c>
    </row>
    <row r="15" spans="1:12" ht="14.45" customHeight="1" x14ac:dyDescent="0.2">
      <c r="A15" s="88">
        <v>5</v>
      </c>
      <c r="B15" s="57"/>
      <c r="C15" s="57"/>
      <c r="D15" s="25" t="str">
        <f>IFERROR(VLOOKUP(VALUE($A15),[1]Benjamin!$A$5:$BA$103,COLUMN(BA:BA),FALSE),"")</f>
        <v/>
      </c>
      <c r="E15" s="63" t="str">
        <f>IFERROR(VLOOKUP(VALUE($A15),[1]Benjamin!$A$5:$BA$103,COLUMN(AA:AA),FALSE),"")</f>
        <v/>
      </c>
      <c r="F15" s="78" t="str">
        <f>IF(LEN(INDEX(B$10:C$109,6,1))&lt;2,IF(LEN(INDEX(B$10:C$109,6,2))&lt;2,"",$B$8),$B$8)</f>
        <v/>
      </c>
      <c r="G15" s="89" t="str">
        <f t="shared" si="0"/>
        <v/>
      </c>
      <c r="H15" s="16" t="str">
        <f t="shared" si="1"/>
        <v/>
      </c>
      <c r="I15" s="90" t="str">
        <f>IFERROR(VLOOKUP($H15,'[2]Klokan-Prijave'!$A$2:$C$1000,2,FALSE),"")</f>
        <v/>
      </c>
      <c r="J15" s="90" t="str">
        <f>IFERROR(VLOOKUP($H15,'[2]Klokan-Prijave'!$A$2:$C$1000,3,FALSE),"")</f>
        <v/>
      </c>
      <c r="K15" s="39" t="str">
        <f t="shared" si="2"/>
        <v/>
      </c>
      <c r="L15" s="18" t="str">
        <f t="shared" si="3"/>
        <v/>
      </c>
    </row>
    <row r="16" spans="1:12" ht="14.45" customHeight="1" x14ac:dyDescent="0.2">
      <c r="A16" s="88">
        <v>6</v>
      </c>
      <c r="B16" s="57"/>
      <c r="C16" s="57"/>
      <c r="D16" s="25" t="str">
        <f>IFERROR(VLOOKUP(VALUE($A16),[1]Benjamin!$A$5:$BA$103,COLUMN(BA:BA),FALSE),"")</f>
        <v/>
      </c>
      <c r="E16" s="63" t="str">
        <f>IFERROR(VLOOKUP(VALUE($A16),[1]Benjamin!$A$5:$BA$103,COLUMN(AA:AA),FALSE),"")</f>
        <v/>
      </c>
      <c r="F16" s="78" t="str">
        <f>IF(LEN(INDEX(B$10:C$109,7,1))&lt;2,IF(LEN(INDEX(B$10:C$109,7,2))&lt;2,"",$B$8),$B$8)</f>
        <v/>
      </c>
      <c r="G16" s="89" t="str">
        <f t="shared" si="0"/>
        <v/>
      </c>
      <c r="H16" s="16" t="str">
        <f t="shared" si="1"/>
        <v/>
      </c>
      <c r="I16" s="90" t="str">
        <f>IFERROR(VLOOKUP($H16,'[2]Klokan-Prijave'!$A$2:$C$1000,2,FALSE),"")</f>
        <v/>
      </c>
      <c r="J16" s="90" t="str">
        <f>IFERROR(VLOOKUP($H16,'[2]Klokan-Prijave'!$A$2:$C$1000,3,FALSE),"")</f>
        <v/>
      </c>
      <c r="K16" s="39" t="str">
        <f t="shared" si="2"/>
        <v/>
      </c>
      <c r="L16" s="18" t="str">
        <f t="shared" si="3"/>
        <v/>
      </c>
    </row>
    <row r="17" spans="1:12" ht="14.45" customHeight="1" x14ac:dyDescent="0.2">
      <c r="A17" s="88">
        <v>7</v>
      </c>
      <c r="B17" s="57"/>
      <c r="C17" s="57"/>
      <c r="D17" s="25" t="str">
        <f>IFERROR(VLOOKUP(VALUE($A17),[1]Benjamin!$A$5:$BA$103,COLUMN(BA:BA),FALSE),"")</f>
        <v/>
      </c>
      <c r="E17" s="63" t="str">
        <f>IFERROR(VLOOKUP(VALUE($A17),[1]Benjamin!$A$5:$BA$103,COLUMN(AA:AA),FALSE),"")</f>
        <v/>
      </c>
      <c r="F17" s="78" t="str">
        <f>IF(LEN(INDEX(B$10:C$109,8,1))&lt;2,IF(LEN(INDEX(B$10:C$109,8,2))&lt;2,"",$B$8),$B$8)</f>
        <v/>
      </c>
      <c r="G17" s="89" t="str">
        <f t="shared" si="0"/>
        <v/>
      </c>
      <c r="H17" s="16" t="str">
        <f t="shared" si="1"/>
        <v/>
      </c>
      <c r="I17" s="90" t="str">
        <f>IFERROR(VLOOKUP($H17,'[2]Klokan-Prijave'!$A$2:$C$1000,2,FALSE),"")</f>
        <v/>
      </c>
      <c r="J17" s="90" t="str">
        <f>IFERROR(VLOOKUP($H17,'[2]Klokan-Prijave'!$A$2:$C$1000,3,FALSE),"")</f>
        <v/>
      </c>
      <c r="K17" s="39" t="str">
        <f t="shared" si="2"/>
        <v/>
      </c>
      <c r="L17" s="18" t="str">
        <f t="shared" si="3"/>
        <v/>
      </c>
    </row>
    <row r="18" spans="1:12" ht="14.45" customHeight="1" x14ac:dyDescent="0.2">
      <c r="A18" s="88">
        <v>8</v>
      </c>
      <c r="B18" s="57"/>
      <c r="C18" s="58"/>
      <c r="D18" s="25" t="str">
        <f>IFERROR(VLOOKUP(VALUE($A18),[1]Benjamin!$A$5:$BA$103,COLUMN(BA:BA),FALSE),"")</f>
        <v/>
      </c>
      <c r="E18" s="63" t="str">
        <f>IFERROR(VLOOKUP(VALUE($A18),[1]Benjamin!$A$5:$BA$103,COLUMN(AA:AA),FALSE),"")</f>
        <v/>
      </c>
      <c r="F18" s="78" t="str">
        <f>IF(LEN(INDEX(B$10:C$109,9,1))&lt;2,IF(LEN(INDEX(B$10:C$109,9,2))&lt;2,"",$B$8),$B$8)</f>
        <v/>
      </c>
      <c r="G18" s="89" t="str">
        <f t="shared" si="0"/>
        <v/>
      </c>
      <c r="H18" s="16" t="str">
        <f t="shared" si="1"/>
        <v/>
      </c>
      <c r="I18" s="90" t="str">
        <f>IFERROR(VLOOKUP($H18,'[2]Klokan-Prijave'!$A$2:$C$1000,2,FALSE),"")</f>
        <v/>
      </c>
      <c r="J18" s="90" t="str">
        <f>IFERROR(VLOOKUP($H18,'[2]Klokan-Prijave'!$A$2:$C$1000,3,FALSE),"")</f>
        <v/>
      </c>
      <c r="K18" s="39" t="str">
        <f t="shared" si="2"/>
        <v/>
      </c>
      <c r="L18" s="18" t="str">
        <f t="shared" si="3"/>
        <v/>
      </c>
    </row>
    <row r="19" spans="1:12" ht="14.45" customHeight="1" x14ac:dyDescent="0.2">
      <c r="A19" s="88">
        <v>9</v>
      </c>
      <c r="B19" s="57"/>
      <c r="C19" s="57"/>
      <c r="D19" s="25" t="str">
        <f>IFERROR(VLOOKUP(VALUE($A19),[1]Benjamin!$A$5:$BA$103,COLUMN(BA:BA),FALSE),"")</f>
        <v/>
      </c>
      <c r="E19" s="63" t="str">
        <f>IFERROR(VLOOKUP(VALUE($A19),[1]Benjamin!$A$5:$BA$103,COLUMN(AA:AA),FALSE),"")</f>
        <v/>
      </c>
      <c r="F19" s="78" t="str">
        <f>IF(LEN(INDEX(B$10:C$109,10,1))&lt;2,IF(LEN(INDEX(B$10:C$109,10,2))&lt;2,"",$B$8),$B$8)</f>
        <v/>
      </c>
      <c r="G19" s="89" t="str">
        <f t="shared" si="0"/>
        <v/>
      </c>
      <c r="H19" s="16" t="str">
        <f t="shared" si="1"/>
        <v/>
      </c>
      <c r="I19" s="90" t="str">
        <f>IFERROR(VLOOKUP($H19,'[2]Klokan-Prijave'!$A$2:$C$1000,2,FALSE),"")</f>
        <v/>
      </c>
      <c r="J19" s="90" t="str">
        <f>IFERROR(VLOOKUP($H19,'[2]Klokan-Prijave'!$A$2:$C$1000,3,FALSE),"")</f>
        <v/>
      </c>
      <c r="K19" s="39" t="str">
        <f t="shared" si="2"/>
        <v/>
      </c>
      <c r="L19" s="18" t="str">
        <f t="shared" si="3"/>
        <v/>
      </c>
    </row>
    <row r="20" spans="1:12" ht="14.45" customHeight="1" x14ac:dyDescent="0.2">
      <c r="A20" s="88">
        <v>10</v>
      </c>
      <c r="B20" s="57"/>
      <c r="C20" s="57"/>
      <c r="D20" s="25" t="str">
        <f>IFERROR(VLOOKUP(VALUE($A20),[1]Benjamin!$A$5:$BA$103,COLUMN(BA:BA),FALSE),"")</f>
        <v/>
      </c>
      <c r="E20" s="63" t="str">
        <f>IFERROR(VLOOKUP(VALUE($A20),[1]Benjamin!$A$5:$BA$103,COLUMN(AA:AA),FALSE),"")</f>
        <v/>
      </c>
      <c r="F20" s="78" t="str">
        <f>IF(LEN(INDEX(B$10:C$109,11,1))&lt;2,IF(LEN(INDEX(B$10:C$109,11,2))&lt;2,"",$B$8),$B$8)</f>
        <v/>
      </c>
      <c r="G20" s="89" t="str">
        <f t="shared" si="0"/>
        <v/>
      </c>
      <c r="H20" s="16" t="str">
        <f t="shared" si="1"/>
        <v/>
      </c>
      <c r="I20" s="90" t="str">
        <f>IFERROR(VLOOKUP($H20,'[2]Klokan-Prijave'!$A$2:$C$1000,2,FALSE),"")</f>
        <v/>
      </c>
      <c r="J20" s="90" t="str">
        <f>IFERROR(VLOOKUP($H20,'[2]Klokan-Prijave'!$A$2:$C$1000,3,FALSE),"")</f>
        <v/>
      </c>
      <c r="K20" s="39" t="str">
        <f t="shared" si="2"/>
        <v/>
      </c>
      <c r="L20" s="18" t="str">
        <f t="shared" si="3"/>
        <v/>
      </c>
    </row>
    <row r="21" spans="1:12" ht="14.45" customHeight="1" x14ac:dyDescent="0.2">
      <c r="A21" s="88">
        <v>11</v>
      </c>
      <c r="B21" s="58"/>
      <c r="C21" s="58"/>
      <c r="D21" s="25" t="str">
        <f>IFERROR(VLOOKUP(VALUE($A21),[1]Benjamin!$A$5:$BA$103,COLUMN(BA:BA),FALSE),"")</f>
        <v/>
      </c>
      <c r="E21" s="63" t="str">
        <f>IFERROR(VLOOKUP(VALUE($A21),[1]Benjamin!$A$5:$BA$103,COLUMN(AA:AA),FALSE),"")</f>
        <v/>
      </c>
      <c r="F21" s="78" t="str">
        <f>IF(LEN(INDEX(B$10:C$109,12,1))&lt;2,IF(LEN(INDEX(B$10:C$109,12,2))&lt;2,"",$B$8),$B$8)</f>
        <v/>
      </c>
      <c r="G21" s="89" t="str">
        <f t="shared" si="0"/>
        <v/>
      </c>
      <c r="H21" s="16" t="str">
        <f t="shared" si="1"/>
        <v/>
      </c>
      <c r="I21" s="90" t="str">
        <f>IFERROR(VLOOKUP($H21,'[2]Klokan-Prijave'!$A$2:$C$1000,2,FALSE),"")</f>
        <v/>
      </c>
      <c r="J21" s="90" t="str">
        <f>IFERROR(VLOOKUP($H21,'[2]Klokan-Prijave'!$A$2:$C$1000,3,FALSE),"")</f>
        <v/>
      </c>
      <c r="K21" s="39" t="str">
        <f t="shared" si="2"/>
        <v/>
      </c>
      <c r="L21" s="18" t="str">
        <f t="shared" si="3"/>
        <v/>
      </c>
    </row>
    <row r="22" spans="1:12" ht="14.45" customHeight="1" x14ac:dyDescent="0.2">
      <c r="A22" s="88">
        <v>12</v>
      </c>
      <c r="B22" s="58"/>
      <c r="C22" s="58"/>
      <c r="D22" s="25" t="str">
        <f>IFERROR(VLOOKUP(VALUE($A22),[1]Benjamin!$A$5:$BA$103,COLUMN(BA:BA),FALSE),"")</f>
        <v/>
      </c>
      <c r="E22" s="63" t="str">
        <f>IFERROR(VLOOKUP(VALUE($A22),[1]Benjamin!$A$5:$BA$103,COLUMN(AA:AA),FALSE),"")</f>
        <v/>
      </c>
      <c r="F22" s="78" t="str">
        <f>IF(LEN(INDEX(B$10:C$109,13,1))&lt;2,IF(LEN(INDEX(B$10:C$109,13,2))&lt;2,"",$B$8),$B$8)</f>
        <v/>
      </c>
      <c r="G22" s="89" t="str">
        <f t="shared" si="0"/>
        <v/>
      </c>
      <c r="H22" s="16" t="str">
        <f t="shared" si="1"/>
        <v/>
      </c>
      <c r="I22" s="90" t="str">
        <f>IFERROR(VLOOKUP($H22,'[2]Klokan-Prijave'!$A$2:$C$1000,2,FALSE),"")</f>
        <v/>
      </c>
      <c r="J22" s="90" t="str">
        <f>IFERROR(VLOOKUP($H22,'[2]Klokan-Prijave'!$A$2:$C$1000,3,FALSE),"")</f>
        <v/>
      </c>
      <c r="K22" s="39" t="str">
        <f t="shared" si="2"/>
        <v/>
      </c>
      <c r="L22" s="18" t="str">
        <f t="shared" si="3"/>
        <v/>
      </c>
    </row>
    <row r="23" spans="1:12" ht="14.45" customHeight="1" x14ac:dyDescent="0.2">
      <c r="A23" s="88">
        <v>13</v>
      </c>
      <c r="B23" s="58"/>
      <c r="C23" s="58"/>
      <c r="D23" s="25" t="str">
        <f>IFERROR(VLOOKUP(VALUE($A23),[1]Benjamin!$A$5:$BA$103,COLUMN(BA:BA),FALSE),"")</f>
        <v/>
      </c>
      <c r="E23" s="63" t="str">
        <f>IFERROR(VLOOKUP(VALUE($A23),[1]Benjamin!$A$5:$BA$103,COLUMN(AA:AA),FALSE),"")</f>
        <v/>
      </c>
      <c r="F23" s="78" t="str">
        <f>IF(LEN(INDEX(B$10:C$109,14,1))&lt;2,IF(LEN(INDEX(B$10:C$109,14,2))&lt;2,"",$B$8),$B$8)</f>
        <v/>
      </c>
      <c r="G23" s="89" t="str">
        <f t="shared" si="0"/>
        <v/>
      </c>
      <c r="H23" s="16" t="str">
        <f t="shared" si="1"/>
        <v/>
      </c>
      <c r="I23" s="90" t="str">
        <f>IFERROR(VLOOKUP($H23,'[2]Klokan-Prijave'!$A$2:$C$1000,2,FALSE),"")</f>
        <v/>
      </c>
      <c r="J23" s="90" t="str">
        <f>IFERROR(VLOOKUP($H23,'[2]Klokan-Prijave'!$A$2:$C$1000,3,FALSE),"")</f>
        <v/>
      </c>
      <c r="K23" s="39" t="str">
        <f t="shared" si="2"/>
        <v/>
      </c>
      <c r="L23" s="18" t="str">
        <f t="shared" si="3"/>
        <v/>
      </c>
    </row>
    <row r="24" spans="1:12" ht="14.45" customHeight="1" x14ac:dyDescent="0.2">
      <c r="A24" s="88">
        <v>14</v>
      </c>
      <c r="B24" s="58"/>
      <c r="C24" s="58"/>
      <c r="D24" s="25" t="str">
        <f>IFERROR(VLOOKUP(VALUE($A24),[1]Benjamin!$A$5:$BA$103,COLUMN(BA:BA),FALSE),"")</f>
        <v/>
      </c>
      <c r="E24" s="63" t="str">
        <f>IFERROR(VLOOKUP(VALUE($A24),[1]Benjamin!$A$5:$BA$103,COLUMN(AA:AA),FALSE),"")</f>
        <v/>
      </c>
      <c r="F24" s="78" t="str">
        <f>IF(LEN(INDEX(B$10:C$109,15,1))&lt;2,IF(LEN(INDEX(B$10:C$109,15,2))&lt;2,"",$B$8),$B$8)</f>
        <v/>
      </c>
      <c r="G24" s="89" t="str">
        <f t="shared" si="0"/>
        <v/>
      </c>
      <c r="H24" s="16" t="str">
        <f t="shared" si="1"/>
        <v/>
      </c>
      <c r="I24" s="90" t="str">
        <f>IFERROR(VLOOKUP($H24,'[2]Klokan-Prijave'!$A$2:$C$1000,2,FALSE),"")</f>
        <v/>
      </c>
      <c r="J24" s="90" t="str">
        <f>IFERROR(VLOOKUP($H24,'[2]Klokan-Prijave'!$A$2:$C$1000,3,FALSE),"")</f>
        <v/>
      </c>
      <c r="K24" s="39" t="str">
        <f t="shared" si="2"/>
        <v/>
      </c>
      <c r="L24" s="18" t="str">
        <f t="shared" si="3"/>
        <v/>
      </c>
    </row>
    <row r="25" spans="1:12" ht="14.45" customHeight="1" x14ac:dyDescent="0.2">
      <c r="A25" s="88">
        <v>15</v>
      </c>
      <c r="B25" s="58"/>
      <c r="C25" s="58"/>
      <c r="D25" s="25" t="str">
        <f>IFERROR(VLOOKUP(VALUE($A25),[1]Benjamin!$A$5:$BA$103,COLUMN(BA:BA),FALSE),"")</f>
        <v/>
      </c>
      <c r="E25" s="63" t="str">
        <f>IFERROR(VLOOKUP(VALUE($A25),[1]Benjamin!$A$5:$BA$103,COLUMN(AA:AA),FALSE),"")</f>
        <v/>
      </c>
      <c r="F25" s="78" t="str">
        <f>IF(LEN(INDEX(B$10:C$109,16,1))&lt;2,IF(LEN(INDEX(B$10:C$109,16,2))&lt;2,"",$B$8),$B$8)</f>
        <v/>
      </c>
      <c r="G25" s="89" t="str">
        <f t="shared" si="0"/>
        <v/>
      </c>
      <c r="H25" s="16" t="str">
        <f t="shared" si="1"/>
        <v/>
      </c>
      <c r="I25" s="90" t="str">
        <f>IFERROR(VLOOKUP($H25,'[2]Klokan-Prijave'!$A$2:$C$1000,2,FALSE),"")</f>
        <v/>
      </c>
      <c r="J25" s="90" t="str">
        <f>IFERROR(VLOOKUP($H25,'[2]Klokan-Prijave'!$A$2:$C$1000,3,FALSE),"")</f>
        <v/>
      </c>
      <c r="K25" s="39" t="str">
        <f t="shared" si="2"/>
        <v/>
      </c>
      <c r="L25" s="18" t="str">
        <f t="shared" si="3"/>
        <v/>
      </c>
    </row>
    <row r="26" spans="1:12" ht="14.45" customHeight="1" x14ac:dyDescent="0.2">
      <c r="A26" s="88">
        <v>16</v>
      </c>
      <c r="B26" s="58"/>
      <c r="C26" s="58"/>
      <c r="D26" s="25" t="str">
        <f>IFERROR(VLOOKUP(VALUE($A26),[1]Benjamin!$A$5:$BA$103,COLUMN(BA:BA),FALSE),"")</f>
        <v/>
      </c>
      <c r="E26" s="63" t="str">
        <f>IFERROR(VLOOKUP(VALUE($A26),[1]Benjamin!$A$5:$BA$103,COLUMN(AA:AA),FALSE),"")</f>
        <v/>
      </c>
      <c r="F26" s="78" t="str">
        <f>IF(LEN(INDEX(B$10:C$109,17,1))&lt;2,IF(LEN(INDEX(B$10:C$109,17,2))&lt;2,"",$B$8),$B$8)</f>
        <v/>
      </c>
      <c r="G26" s="89" t="str">
        <f t="shared" si="0"/>
        <v/>
      </c>
      <c r="H26" s="16" t="str">
        <f t="shared" si="1"/>
        <v/>
      </c>
      <c r="I26" s="90" t="str">
        <f>IFERROR(VLOOKUP($H26,'[2]Klokan-Prijave'!$A$2:$C$1000,2,FALSE),"")</f>
        <v/>
      </c>
      <c r="J26" s="90" t="str">
        <f>IFERROR(VLOOKUP($H26,'[2]Klokan-Prijave'!$A$2:$C$1000,3,FALSE),"")</f>
        <v/>
      </c>
      <c r="K26" s="39" t="str">
        <f t="shared" si="2"/>
        <v/>
      </c>
      <c r="L26" s="18" t="str">
        <f t="shared" si="3"/>
        <v/>
      </c>
    </row>
    <row r="27" spans="1:12" ht="14.45" customHeight="1" x14ac:dyDescent="0.2">
      <c r="A27" s="88">
        <v>17</v>
      </c>
      <c r="B27" s="58"/>
      <c r="C27" s="58"/>
      <c r="D27" s="25" t="str">
        <f>IFERROR(VLOOKUP(VALUE($A27),[1]Benjamin!$A$5:$BA$103,COLUMN(BA:BA),FALSE),"")</f>
        <v/>
      </c>
      <c r="E27" s="63" t="str">
        <f>IFERROR(VLOOKUP(VALUE($A27),[1]Benjamin!$A$5:$BA$103,COLUMN(AA:AA),FALSE),"")</f>
        <v/>
      </c>
      <c r="F27" s="78" t="str">
        <f>IF(LEN(INDEX(B$10:C$109,18,1))&lt;2,IF(LEN(INDEX(B$10:C$109,18,2))&lt;2,"",$B$8),$B$8)</f>
        <v/>
      </c>
      <c r="G27" s="89" t="str">
        <f t="shared" si="0"/>
        <v/>
      </c>
      <c r="H27" s="16" t="str">
        <f t="shared" si="1"/>
        <v/>
      </c>
      <c r="I27" s="90" t="str">
        <f>IFERROR(VLOOKUP($H27,'[2]Klokan-Prijave'!$A$2:$C$1000,2,FALSE),"")</f>
        <v/>
      </c>
      <c r="J27" s="90" t="str">
        <f>IFERROR(VLOOKUP($H27,'[2]Klokan-Prijave'!$A$2:$C$1000,3,FALSE),"")</f>
        <v/>
      </c>
      <c r="K27" s="39" t="str">
        <f t="shared" si="2"/>
        <v/>
      </c>
      <c r="L27" s="18" t="str">
        <f t="shared" si="3"/>
        <v/>
      </c>
    </row>
    <row r="28" spans="1:12" ht="14.45" customHeight="1" x14ac:dyDescent="0.2">
      <c r="A28" s="88">
        <v>18</v>
      </c>
      <c r="B28" s="58"/>
      <c r="C28" s="58"/>
      <c r="D28" s="25" t="str">
        <f>IFERROR(VLOOKUP(VALUE($A28),[1]Benjamin!$A$5:$BA$103,COLUMN(BA:BA),FALSE),"")</f>
        <v/>
      </c>
      <c r="E28" s="63" t="str">
        <f>IFERROR(VLOOKUP(VALUE($A28),[1]Benjamin!$A$5:$BA$103,COLUMN(AA:AA),FALSE),"")</f>
        <v/>
      </c>
      <c r="F28" s="78" t="str">
        <f>IF(LEN(INDEX(B$10:C$109,19,1))&lt;2,IF(LEN(INDEX(B$10:C$109,19,2))&lt;2,"",$B$8),$B$8)</f>
        <v/>
      </c>
      <c r="G28" s="89" t="str">
        <f t="shared" si="0"/>
        <v/>
      </c>
      <c r="H28" s="16" t="str">
        <f t="shared" si="1"/>
        <v/>
      </c>
      <c r="I28" s="90" t="str">
        <f>IFERROR(VLOOKUP($H28,'[2]Klokan-Prijave'!$A$2:$C$1000,2,FALSE),"")</f>
        <v/>
      </c>
      <c r="J28" s="90" t="str">
        <f>IFERROR(VLOOKUP($H28,'[2]Klokan-Prijave'!$A$2:$C$1000,3,FALSE),"")</f>
        <v/>
      </c>
      <c r="K28" s="39" t="str">
        <f t="shared" si="2"/>
        <v/>
      </c>
      <c r="L28" s="18" t="str">
        <f t="shared" si="3"/>
        <v/>
      </c>
    </row>
    <row r="29" spans="1:12" ht="14.45" customHeight="1" x14ac:dyDescent="0.2">
      <c r="A29" s="88">
        <v>19</v>
      </c>
      <c r="B29" s="58"/>
      <c r="C29" s="58"/>
      <c r="D29" s="25" t="str">
        <f>IFERROR(VLOOKUP(VALUE($A29),[1]Benjamin!$A$5:$BA$103,COLUMN(BA:BA),FALSE),"")</f>
        <v/>
      </c>
      <c r="E29" s="63" t="str">
        <f>IFERROR(VLOOKUP(VALUE($A29),[1]Benjamin!$A$5:$BA$103,COLUMN(AA:AA),FALSE),"")</f>
        <v/>
      </c>
      <c r="F29" s="78" t="str">
        <f>IF(LEN(INDEX(B$10:C$109,20,1))&lt;2,IF(LEN(INDEX(B$10:C$109,20,2))&lt;2,"",$B$8),$B$8)</f>
        <v/>
      </c>
      <c r="G29" s="89" t="str">
        <f t="shared" si="0"/>
        <v/>
      </c>
      <c r="H29" s="16" t="str">
        <f t="shared" si="1"/>
        <v/>
      </c>
      <c r="I29" s="90" t="str">
        <f>IFERROR(VLOOKUP($H29,'[2]Klokan-Prijave'!$A$2:$C$1000,2,FALSE),"")</f>
        <v/>
      </c>
      <c r="J29" s="90" t="str">
        <f>IFERROR(VLOOKUP($H29,'[2]Klokan-Prijave'!$A$2:$C$1000,3,FALSE),"")</f>
        <v/>
      </c>
      <c r="K29" s="39" t="str">
        <f t="shared" si="2"/>
        <v/>
      </c>
      <c r="L29" s="18" t="str">
        <f t="shared" si="3"/>
        <v/>
      </c>
    </row>
    <row r="30" spans="1:12" ht="14.45" customHeight="1" x14ac:dyDescent="0.2">
      <c r="A30" s="88">
        <v>20</v>
      </c>
      <c r="B30" s="58"/>
      <c r="C30" s="58"/>
      <c r="D30" s="25" t="str">
        <f>IFERROR(VLOOKUP(VALUE($A30),[1]Benjamin!$A$5:$BA$103,COLUMN(BA:BA),FALSE),"")</f>
        <v/>
      </c>
      <c r="E30" s="63" t="str">
        <f>IFERROR(VLOOKUP(VALUE($A30),[1]Benjamin!$A$5:$BA$103,COLUMN(AA:AA),FALSE),"")</f>
        <v/>
      </c>
      <c r="F30" s="78" t="str">
        <f>IF(LEN(INDEX(B$10:C$109,21,1))&lt;2,IF(LEN(INDEX(B$10:C$109,21,2))&lt;2,"",$B$8),$B$8)</f>
        <v/>
      </c>
      <c r="G30" s="89" t="str">
        <f t="shared" si="0"/>
        <v/>
      </c>
      <c r="H30" s="16" t="str">
        <f t="shared" si="1"/>
        <v/>
      </c>
      <c r="I30" s="90" t="str">
        <f>IFERROR(VLOOKUP($H30,'[2]Klokan-Prijave'!$A$2:$C$1000,2,FALSE),"")</f>
        <v/>
      </c>
      <c r="J30" s="90" t="str">
        <f>IFERROR(VLOOKUP($H30,'[2]Klokan-Prijave'!$A$2:$C$1000,3,FALSE),"")</f>
        <v/>
      </c>
      <c r="K30" s="39" t="str">
        <f t="shared" si="2"/>
        <v/>
      </c>
      <c r="L30" s="18" t="str">
        <f t="shared" si="3"/>
        <v/>
      </c>
    </row>
    <row r="31" spans="1:12" ht="14.45" customHeight="1" x14ac:dyDescent="0.2">
      <c r="A31" s="88">
        <v>21</v>
      </c>
      <c r="B31" s="58"/>
      <c r="C31" s="58"/>
      <c r="D31" s="25" t="str">
        <f>IFERROR(VLOOKUP(VALUE($A31),[1]Benjamin!$A$5:$BA$103,COLUMN(BA:BA),FALSE),"")</f>
        <v/>
      </c>
      <c r="E31" s="63" t="str">
        <f>IFERROR(VLOOKUP(VALUE($A31),[1]Benjamin!$A$5:$BA$103,COLUMN(AA:AA),FALSE),"")</f>
        <v/>
      </c>
      <c r="F31" s="78" t="str">
        <f>IF(LEN(INDEX(B$10:C$109,22,1))&lt;2,IF(LEN(INDEX(B$10:C$109,22,2))&lt;2,"",$B$8),$B$8)</f>
        <v/>
      </c>
      <c r="G31" s="89" t="str">
        <f t="shared" si="0"/>
        <v/>
      </c>
      <c r="H31" s="16" t="str">
        <f t="shared" si="1"/>
        <v/>
      </c>
      <c r="I31" s="90" t="str">
        <f>IFERROR(VLOOKUP($H31,'[2]Klokan-Prijave'!$A$2:$C$1000,2,FALSE),"")</f>
        <v/>
      </c>
      <c r="J31" s="90" t="str">
        <f>IFERROR(VLOOKUP($H31,'[2]Klokan-Prijave'!$A$2:$C$1000,3,FALSE),"")</f>
        <v/>
      </c>
      <c r="K31" s="39" t="str">
        <f t="shared" si="2"/>
        <v/>
      </c>
      <c r="L31" s="18" t="str">
        <f t="shared" si="3"/>
        <v/>
      </c>
    </row>
    <row r="32" spans="1:12" ht="14.45" customHeight="1" x14ac:dyDescent="0.2">
      <c r="A32" s="88">
        <v>22</v>
      </c>
      <c r="B32" s="58"/>
      <c r="C32" s="58"/>
      <c r="D32" s="25" t="str">
        <f>IFERROR(VLOOKUP(VALUE($A32),[1]Benjamin!$A$5:$BA$103,COLUMN(BA:BA),FALSE),"")</f>
        <v/>
      </c>
      <c r="E32" s="63" t="str">
        <f>IFERROR(VLOOKUP(VALUE($A32),[1]Benjamin!$A$5:$BA$103,COLUMN(AA:AA),FALSE),"")</f>
        <v/>
      </c>
      <c r="F32" s="78" t="str">
        <f>IF(LEN(INDEX(B$10:C$109,23,1))&lt;2,IF(LEN(INDEX(B$10:C$109,23,2))&lt;2,"",$B$8),$B$8)</f>
        <v/>
      </c>
      <c r="G32" s="89" t="str">
        <f t="shared" si="0"/>
        <v/>
      </c>
      <c r="H32" s="16" t="str">
        <f t="shared" si="1"/>
        <v/>
      </c>
      <c r="I32" s="90" t="str">
        <f>IFERROR(VLOOKUP($H32,'[2]Klokan-Prijave'!$A$2:$C$1000,2,FALSE),"")</f>
        <v/>
      </c>
      <c r="J32" s="90" t="str">
        <f>IFERROR(VLOOKUP($H32,'[2]Klokan-Prijave'!$A$2:$C$1000,3,FALSE),"")</f>
        <v/>
      </c>
      <c r="K32" s="39" t="str">
        <f t="shared" si="2"/>
        <v/>
      </c>
      <c r="L32" s="18" t="str">
        <f t="shared" si="3"/>
        <v/>
      </c>
    </row>
    <row r="33" spans="1:12" ht="14.45" customHeight="1" x14ac:dyDescent="0.2">
      <c r="A33" s="88">
        <v>23</v>
      </c>
      <c r="B33" s="58"/>
      <c r="C33" s="58"/>
      <c r="D33" s="25" t="str">
        <f>IFERROR(VLOOKUP(VALUE($A33),[1]Benjamin!$A$5:$BA$103,COLUMN(BA:BA),FALSE),"")</f>
        <v/>
      </c>
      <c r="E33" s="63" t="str">
        <f>IFERROR(VLOOKUP(VALUE($A33),[1]Benjamin!$A$5:$BA$103,COLUMN(AA:AA),FALSE),"")</f>
        <v/>
      </c>
      <c r="F33" s="78" t="str">
        <f>IF(LEN(INDEX(B$10:C$109,24,1))&lt;2,IF(LEN(INDEX(B$10:C$109,24,2))&lt;2,"",$B$8),$B$8)</f>
        <v/>
      </c>
      <c r="G33" s="89" t="str">
        <f t="shared" si="0"/>
        <v/>
      </c>
      <c r="H33" s="16" t="str">
        <f t="shared" si="1"/>
        <v/>
      </c>
      <c r="I33" s="90" t="str">
        <f>IFERROR(VLOOKUP($H33,'[2]Klokan-Prijave'!$A$2:$C$1000,2,FALSE),"")</f>
        <v/>
      </c>
      <c r="J33" s="90" t="str">
        <f>IFERROR(VLOOKUP($H33,'[2]Klokan-Prijave'!$A$2:$C$1000,3,FALSE),"")</f>
        <v/>
      </c>
      <c r="K33" s="39" t="str">
        <f t="shared" si="2"/>
        <v/>
      </c>
      <c r="L33" s="18" t="str">
        <f t="shared" si="3"/>
        <v/>
      </c>
    </row>
    <row r="34" spans="1:12" ht="14.45" customHeight="1" x14ac:dyDescent="0.2">
      <c r="A34" s="88">
        <v>24</v>
      </c>
      <c r="B34" s="58"/>
      <c r="C34" s="58"/>
      <c r="D34" s="25" t="str">
        <f>IFERROR(VLOOKUP(VALUE($A34),[1]Benjamin!$A$5:$BA$103,COLUMN(BA:BA),FALSE),"")</f>
        <v/>
      </c>
      <c r="E34" s="63" t="str">
        <f>IFERROR(VLOOKUP(VALUE($A34),[1]Benjamin!$A$5:$BA$103,COLUMN(AA:AA),FALSE),"")</f>
        <v/>
      </c>
      <c r="F34" s="78" t="str">
        <f>IF(LEN(INDEX(B$10:C$109,25,1))&lt;2,IF(LEN(INDEX(B$10:C$109,25,2))&lt;2,"",$B$8),$B$8)</f>
        <v/>
      </c>
      <c r="G34" s="89" t="str">
        <f t="shared" si="0"/>
        <v/>
      </c>
      <c r="H34" s="16" t="str">
        <f t="shared" si="1"/>
        <v/>
      </c>
      <c r="I34" s="90" t="str">
        <f>IFERROR(VLOOKUP($H34,'[2]Klokan-Prijave'!$A$2:$C$1000,2,FALSE),"")</f>
        <v/>
      </c>
      <c r="J34" s="90" t="str">
        <f>IFERROR(VLOOKUP($H34,'[2]Klokan-Prijave'!$A$2:$C$1000,3,FALSE),"")</f>
        <v/>
      </c>
      <c r="K34" s="39" t="str">
        <f t="shared" si="2"/>
        <v/>
      </c>
      <c r="L34" s="18" t="str">
        <f t="shared" si="3"/>
        <v/>
      </c>
    </row>
    <row r="35" spans="1:12" ht="14.45" customHeight="1" x14ac:dyDescent="0.2">
      <c r="A35" s="88">
        <v>25</v>
      </c>
      <c r="B35" s="58"/>
      <c r="C35" s="58"/>
      <c r="D35" s="25" t="str">
        <f>IFERROR(VLOOKUP(VALUE($A35),[1]Benjamin!$A$5:$BA$103,COLUMN(BA:BA),FALSE),"")</f>
        <v/>
      </c>
      <c r="E35" s="63" t="str">
        <f>IFERROR(VLOOKUP(VALUE($A35),[1]Benjamin!$A$5:$BA$103,COLUMN(AA:AA),FALSE),"")</f>
        <v/>
      </c>
      <c r="F35" s="78" t="str">
        <f>IF(LEN(INDEX(B$10:C$109,26,1))&lt;2,IF(LEN(INDEX(B$10:C$109,26,2))&lt;2,"",$B$8),$B$8)</f>
        <v/>
      </c>
      <c r="G35" s="89" t="str">
        <f t="shared" si="0"/>
        <v/>
      </c>
      <c r="H35" s="16" t="str">
        <f t="shared" si="1"/>
        <v/>
      </c>
      <c r="I35" s="90" t="str">
        <f>IFERROR(VLOOKUP($H35,'[2]Klokan-Prijave'!$A$2:$C$1000,2,FALSE),"")</f>
        <v/>
      </c>
      <c r="J35" s="90" t="str">
        <f>IFERROR(VLOOKUP($H35,'[2]Klokan-Prijave'!$A$2:$C$1000,3,FALSE),"")</f>
        <v/>
      </c>
      <c r="K35" s="39" t="str">
        <f t="shared" si="2"/>
        <v/>
      </c>
      <c r="L35" s="18" t="str">
        <f t="shared" si="3"/>
        <v/>
      </c>
    </row>
    <row r="36" spans="1:12" ht="14.45" customHeight="1" x14ac:dyDescent="0.2">
      <c r="A36" s="88">
        <v>26</v>
      </c>
      <c r="B36" s="58"/>
      <c r="C36" s="58"/>
      <c r="D36" s="25" t="str">
        <f>IFERROR(VLOOKUP(VALUE($A36),[1]Benjamin!$A$5:$BA$103,COLUMN(BA:BA),FALSE),"")</f>
        <v/>
      </c>
      <c r="E36" s="63" t="str">
        <f>IFERROR(VLOOKUP(VALUE($A36),[1]Benjamin!$A$5:$BA$103,COLUMN(AA:AA),FALSE),"")</f>
        <v/>
      </c>
      <c r="F36" s="78" t="str">
        <f>IF(LEN(INDEX(B$10:C$109,27,1))&lt;2,IF(LEN(INDEX(B$10:C$109,27,2))&lt;2,"",$B$8),$B$8)</f>
        <v/>
      </c>
      <c r="G36" s="89" t="str">
        <f t="shared" si="0"/>
        <v/>
      </c>
      <c r="H36" s="16" t="str">
        <f t="shared" si="1"/>
        <v/>
      </c>
      <c r="I36" s="90" t="str">
        <f>IFERROR(VLOOKUP($H36,'[2]Klokan-Prijave'!$A$2:$C$1000,2,FALSE),"")</f>
        <v/>
      </c>
      <c r="J36" s="90" t="str">
        <f>IFERROR(VLOOKUP($H36,'[2]Klokan-Prijave'!$A$2:$C$1000,3,FALSE),"")</f>
        <v/>
      </c>
      <c r="K36" s="39" t="str">
        <f t="shared" si="2"/>
        <v/>
      </c>
      <c r="L36" s="18" t="str">
        <f t="shared" si="3"/>
        <v/>
      </c>
    </row>
    <row r="37" spans="1:12" ht="14.45" customHeight="1" x14ac:dyDescent="0.2">
      <c r="A37" s="88">
        <v>27</v>
      </c>
      <c r="B37" s="58"/>
      <c r="C37" s="58"/>
      <c r="D37" s="25" t="str">
        <f>IFERROR(VLOOKUP(VALUE($A37),[1]Benjamin!$A$5:$BA$103,COLUMN(BA:BA),FALSE),"")</f>
        <v/>
      </c>
      <c r="E37" s="63" t="str">
        <f>IFERROR(VLOOKUP(VALUE($A37),[1]Benjamin!$A$5:$BA$103,COLUMN(AA:AA),FALSE),"")</f>
        <v/>
      </c>
      <c r="F37" s="78" t="str">
        <f>IF(LEN(INDEX(B$10:C$109,28,1))&lt;2,IF(LEN(INDEX(B$10:C$109,28,2))&lt;2,"",$B$8),$B$8)</f>
        <v/>
      </c>
      <c r="G37" s="89" t="str">
        <f t="shared" si="0"/>
        <v/>
      </c>
      <c r="H37" s="16" t="str">
        <f t="shared" si="1"/>
        <v/>
      </c>
      <c r="I37" s="90" t="str">
        <f>IFERROR(VLOOKUP($H37,'[2]Klokan-Prijave'!$A$2:$C$1000,2,FALSE),"")</f>
        <v/>
      </c>
      <c r="J37" s="90" t="str">
        <f>IFERROR(VLOOKUP($H37,'[2]Klokan-Prijave'!$A$2:$C$1000,3,FALSE),"")</f>
        <v/>
      </c>
      <c r="K37" s="39" t="str">
        <f t="shared" si="2"/>
        <v/>
      </c>
      <c r="L37" s="18" t="str">
        <f t="shared" si="3"/>
        <v/>
      </c>
    </row>
    <row r="38" spans="1:12" ht="14.45" customHeight="1" x14ac:dyDescent="0.2">
      <c r="A38" s="88">
        <v>28</v>
      </c>
      <c r="B38" s="57"/>
      <c r="C38" s="58"/>
      <c r="D38" s="25" t="str">
        <f>IFERROR(VLOOKUP(VALUE($A38),[1]Benjamin!$A$5:$BA$103,COLUMN(BA:BA),FALSE),"")</f>
        <v/>
      </c>
      <c r="E38" s="63" t="str">
        <f>IFERROR(VLOOKUP(VALUE($A38),[1]Benjamin!$A$5:$BA$103,COLUMN(AA:AA),FALSE),"")</f>
        <v/>
      </c>
      <c r="F38" s="78" t="str">
        <f>IF(LEN(INDEX(B$10:C$109,29,1))&lt;2,IF(LEN(INDEX(B$10:C$109,29,2))&lt;2,"",$B$8),$B$8)</f>
        <v/>
      </c>
      <c r="G38" s="89" t="str">
        <f t="shared" si="0"/>
        <v/>
      </c>
      <c r="H38" s="16" t="str">
        <f t="shared" si="1"/>
        <v/>
      </c>
      <c r="I38" s="90" t="str">
        <f>IFERROR(VLOOKUP($H38,'[2]Klokan-Prijave'!$A$2:$C$1000,2,FALSE),"")</f>
        <v/>
      </c>
      <c r="J38" s="90" t="str">
        <f>IFERROR(VLOOKUP($H38,'[2]Klokan-Prijave'!$A$2:$C$1000,3,FALSE),"")</f>
        <v/>
      </c>
      <c r="K38" s="39" t="str">
        <f t="shared" si="2"/>
        <v/>
      </c>
      <c r="L38" s="18" t="str">
        <f t="shared" si="3"/>
        <v/>
      </c>
    </row>
    <row r="39" spans="1:12" ht="14.45" customHeight="1" x14ac:dyDescent="0.2">
      <c r="A39" s="88">
        <v>29</v>
      </c>
      <c r="B39" s="58"/>
      <c r="C39" s="58"/>
      <c r="D39" s="25" t="str">
        <f>IFERROR(VLOOKUP(VALUE($A39),[1]Benjamin!$A$5:$BA$103,COLUMN(BA:BA),FALSE),"")</f>
        <v/>
      </c>
      <c r="E39" s="63" t="str">
        <f>IFERROR(VLOOKUP(VALUE($A39),[1]Benjamin!$A$5:$BA$103,COLUMN(AA:AA),FALSE),"")</f>
        <v/>
      </c>
      <c r="F39" s="78" t="str">
        <f>IF(LEN(INDEX(B$10:C$109,30,1))&lt;2,IF(LEN(INDEX(B$10:C$109,30,2))&lt;2,"",$B$8),$B$8)</f>
        <v/>
      </c>
      <c r="G39" s="89" t="str">
        <f t="shared" si="0"/>
        <v/>
      </c>
      <c r="H39" s="16" t="str">
        <f t="shared" si="1"/>
        <v/>
      </c>
      <c r="I39" s="90" t="str">
        <f>IFERROR(VLOOKUP($H39,'[2]Klokan-Prijave'!$A$2:$C$1000,2,FALSE),"")</f>
        <v/>
      </c>
      <c r="J39" s="90" t="str">
        <f>IFERROR(VLOOKUP($H39,'[2]Klokan-Prijave'!$A$2:$C$1000,3,FALSE),"")</f>
        <v/>
      </c>
      <c r="K39" s="39" t="str">
        <f t="shared" si="2"/>
        <v/>
      </c>
      <c r="L39" s="18" t="str">
        <f t="shared" si="3"/>
        <v/>
      </c>
    </row>
    <row r="40" spans="1:12" ht="14.45" customHeight="1" x14ac:dyDescent="0.2">
      <c r="A40" s="88">
        <v>30</v>
      </c>
      <c r="B40" s="58"/>
      <c r="C40" s="58"/>
      <c r="D40" s="25" t="str">
        <f>IFERROR(VLOOKUP(VALUE($A40),[1]Benjamin!$A$5:$BA$103,COLUMN(BA:BA),FALSE),"")</f>
        <v/>
      </c>
      <c r="E40" s="63" t="str">
        <f>IFERROR(VLOOKUP(VALUE($A40),[1]Benjamin!$A$5:$BA$103,COLUMN(AA:AA),FALSE),"")</f>
        <v/>
      </c>
      <c r="F40" s="78" t="str">
        <f>IF(LEN(INDEX(B$10:C$109,31,1))&lt;2,IF(LEN(INDEX(B$10:C$109,31,2))&lt;2,"",$B$8),$B$8)</f>
        <v/>
      </c>
      <c r="G40" s="89" t="str">
        <f t="shared" si="0"/>
        <v/>
      </c>
      <c r="H40" s="16" t="str">
        <f t="shared" si="1"/>
        <v/>
      </c>
      <c r="I40" s="90" t="str">
        <f>IFERROR(VLOOKUP($H40,'[2]Klokan-Prijave'!$A$2:$C$1000,2,FALSE),"")</f>
        <v/>
      </c>
      <c r="J40" s="90" t="str">
        <f>IFERROR(VLOOKUP($H40,'[2]Klokan-Prijave'!$A$2:$C$1000,3,FALSE),"")</f>
        <v/>
      </c>
      <c r="K40" s="39" t="str">
        <f t="shared" si="2"/>
        <v/>
      </c>
      <c r="L40" s="18" t="str">
        <f t="shared" si="3"/>
        <v/>
      </c>
    </row>
    <row r="41" spans="1:12" ht="14.45" customHeight="1" x14ac:dyDescent="0.2">
      <c r="A41" s="88">
        <v>31</v>
      </c>
      <c r="B41" s="58"/>
      <c r="C41" s="58"/>
      <c r="D41" s="25" t="str">
        <f>IFERROR(VLOOKUP(VALUE($A41),[1]Benjamin!$A$5:$BA$103,COLUMN(BA:BA),FALSE),"")</f>
        <v/>
      </c>
      <c r="E41" s="63" t="str">
        <f>IFERROR(VLOOKUP(VALUE($A41),[1]Benjamin!$A$5:$BA$103,COLUMN(AA:AA),FALSE),"")</f>
        <v/>
      </c>
      <c r="F41" s="78" t="str">
        <f>IF(LEN(INDEX(B$10:C$109,32,1))&lt;2,IF(LEN(INDEX(B$10:C$109,32,2))&lt;2,"",$B$8),$B$8)</f>
        <v/>
      </c>
      <c r="G41" s="89" t="str">
        <f t="shared" si="0"/>
        <v/>
      </c>
      <c r="H41" s="16" t="str">
        <f t="shared" si="1"/>
        <v/>
      </c>
      <c r="I41" s="90" t="str">
        <f>IFERROR(VLOOKUP($H41,'[2]Klokan-Prijave'!$A$2:$C$1000,2,FALSE),"")</f>
        <v/>
      </c>
      <c r="J41" s="90" t="str">
        <f>IFERROR(VLOOKUP($H41,'[2]Klokan-Prijave'!$A$2:$C$1000,3,FALSE),"")</f>
        <v/>
      </c>
      <c r="K41" s="39" t="str">
        <f t="shared" si="2"/>
        <v/>
      </c>
      <c r="L41" s="18" t="str">
        <f t="shared" si="3"/>
        <v/>
      </c>
    </row>
    <row r="42" spans="1:12" ht="14.45" customHeight="1" x14ac:dyDescent="0.2">
      <c r="A42" s="88">
        <v>32</v>
      </c>
      <c r="B42" s="58"/>
      <c r="C42" s="58"/>
      <c r="D42" s="25" t="str">
        <f>IFERROR(VLOOKUP(VALUE($A42),[1]Benjamin!$A$5:$BA$103,COLUMN(BA:BA),FALSE),"")</f>
        <v/>
      </c>
      <c r="E42" s="63" t="str">
        <f>IFERROR(VLOOKUP(VALUE($A42),[1]Benjamin!$A$5:$BA$103,COLUMN(AA:AA),FALSE),"")</f>
        <v/>
      </c>
      <c r="F42" s="78" t="str">
        <f>IF(LEN(INDEX(B$10:C$109,33,1))&lt;2,IF(LEN(INDEX(B$10:C$109,33,2))&lt;2,"",$B$8),$B$8)</f>
        <v/>
      </c>
      <c r="G42" s="89" t="str">
        <f t="shared" si="0"/>
        <v/>
      </c>
      <c r="H42" s="16" t="str">
        <f t="shared" si="1"/>
        <v/>
      </c>
      <c r="I42" s="90" t="str">
        <f>IFERROR(VLOOKUP($H42,'[2]Klokan-Prijave'!$A$2:$C$1000,2,FALSE),"")</f>
        <v/>
      </c>
      <c r="J42" s="90" t="str">
        <f>IFERROR(VLOOKUP($H42,'[2]Klokan-Prijave'!$A$2:$C$1000,3,FALSE),"")</f>
        <v/>
      </c>
      <c r="K42" s="39" t="str">
        <f t="shared" si="2"/>
        <v/>
      </c>
      <c r="L42" s="18" t="str">
        <f t="shared" si="3"/>
        <v/>
      </c>
    </row>
    <row r="43" spans="1:12" ht="14.45" customHeight="1" x14ac:dyDescent="0.2">
      <c r="A43" s="88">
        <v>33</v>
      </c>
      <c r="B43" s="58"/>
      <c r="C43" s="58"/>
      <c r="D43" s="25" t="str">
        <f>IFERROR(VLOOKUP(VALUE($A43),[1]Benjamin!$A$5:$BA$103,COLUMN(BA:BA),FALSE),"")</f>
        <v/>
      </c>
      <c r="E43" s="63" t="str">
        <f>IFERROR(VLOOKUP(VALUE($A43),[1]Benjamin!$A$5:$BA$103,COLUMN(AA:AA),FALSE),"")</f>
        <v/>
      </c>
      <c r="F43" s="78" t="str">
        <f>IF(LEN(INDEX(B$10:C$109,34,1))&lt;2,IF(LEN(INDEX(B$10:C$109,34,2))&lt;2,"",$B$8),$B$8)</f>
        <v/>
      </c>
      <c r="G43" s="89" t="str">
        <f t="shared" si="0"/>
        <v/>
      </c>
      <c r="H43" s="16" t="str">
        <f t="shared" si="1"/>
        <v/>
      </c>
      <c r="I43" s="90" t="str">
        <f>IFERROR(VLOOKUP($H43,'[2]Klokan-Prijave'!$A$2:$C$1000,2,FALSE),"")</f>
        <v/>
      </c>
      <c r="J43" s="90" t="str">
        <f>IFERROR(VLOOKUP($H43,'[2]Klokan-Prijave'!$A$2:$C$1000,3,FALSE),"")</f>
        <v/>
      </c>
      <c r="K43" s="39" t="str">
        <f t="shared" si="2"/>
        <v/>
      </c>
      <c r="L43" s="18" t="str">
        <f t="shared" si="3"/>
        <v/>
      </c>
    </row>
    <row r="44" spans="1:12" ht="14.45" customHeight="1" x14ac:dyDescent="0.2">
      <c r="A44" s="88">
        <v>34</v>
      </c>
      <c r="B44" s="58"/>
      <c r="C44" s="58"/>
      <c r="D44" s="25" t="str">
        <f>IFERROR(VLOOKUP(VALUE($A44),[1]Benjamin!$A$5:$BA$103,COLUMN(BA:BA),FALSE),"")</f>
        <v/>
      </c>
      <c r="E44" s="63" t="str">
        <f>IFERROR(VLOOKUP(VALUE($A44),[1]Benjamin!$A$5:$BA$103,COLUMN(AA:AA),FALSE),"")</f>
        <v/>
      </c>
      <c r="F44" s="78" t="str">
        <f>IF(LEN(INDEX(B$10:C$109,35,1))&lt;2,IF(LEN(INDEX(B$10:C$109,35,2))&lt;2,"",$B$8),$B$8)</f>
        <v/>
      </c>
      <c r="G44" s="89" t="str">
        <f t="shared" si="0"/>
        <v/>
      </c>
      <c r="H44" s="16" t="str">
        <f t="shared" si="1"/>
        <v/>
      </c>
      <c r="I44" s="90" t="str">
        <f>IFERROR(VLOOKUP($H44,'[2]Klokan-Prijave'!$A$2:$C$1000,2,FALSE),"")</f>
        <v/>
      </c>
      <c r="J44" s="90" t="str">
        <f>IFERROR(VLOOKUP($H44,'[2]Klokan-Prijave'!$A$2:$C$1000,3,FALSE),"")</f>
        <v/>
      </c>
      <c r="K44" s="39" t="str">
        <f t="shared" si="2"/>
        <v/>
      </c>
      <c r="L44" s="18" t="str">
        <f t="shared" si="3"/>
        <v/>
      </c>
    </row>
    <row r="45" spans="1:12" ht="14.45" customHeight="1" x14ac:dyDescent="0.2">
      <c r="A45" s="88">
        <v>35</v>
      </c>
      <c r="B45" s="58"/>
      <c r="C45" s="58"/>
      <c r="D45" s="25" t="str">
        <f>IFERROR(VLOOKUP(VALUE($A45),[1]Benjamin!$A$5:$BA$103,COLUMN(BA:BA),FALSE),"")</f>
        <v/>
      </c>
      <c r="E45" s="63" t="str">
        <f>IFERROR(VLOOKUP(VALUE($A45),[1]Benjamin!$A$5:$BA$103,COLUMN(AA:AA),FALSE),"")</f>
        <v/>
      </c>
      <c r="F45" s="78" t="str">
        <f>IF(LEN(INDEX(B$10:C$109,36,1))&lt;2,IF(LEN(INDEX(B$10:C$109,36,2))&lt;2,"",$B$8),$B$8)</f>
        <v/>
      </c>
      <c r="G45" s="89" t="str">
        <f t="shared" si="0"/>
        <v/>
      </c>
      <c r="H45" s="16" t="str">
        <f t="shared" si="1"/>
        <v/>
      </c>
      <c r="I45" s="90" t="str">
        <f>IFERROR(VLOOKUP($H45,'[2]Klokan-Prijave'!$A$2:$C$1000,2,FALSE),"")</f>
        <v/>
      </c>
      <c r="J45" s="90" t="str">
        <f>IFERROR(VLOOKUP($H45,'[2]Klokan-Prijave'!$A$2:$C$1000,3,FALSE),"")</f>
        <v/>
      </c>
      <c r="K45" s="39" t="str">
        <f t="shared" si="2"/>
        <v/>
      </c>
      <c r="L45" s="18" t="str">
        <f t="shared" si="3"/>
        <v/>
      </c>
    </row>
    <row r="46" spans="1:12" ht="14.45" customHeight="1" x14ac:dyDescent="0.2">
      <c r="A46" s="88">
        <v>36</v>
      </c>
      <c r="B46" s="58"/>
      <c r="C46" s="58"/>
      <c r="D46" s="25" t="str">
        <f>IFERROR(VLOOKUP(VALUE($A46),[1]Benjamin!$A$5:$BA$103,COLUMN(BA:BA),FALSE),"")</f>
        <v/>
      </c>
      <c r="E46" s="63" t="str">
        <f>IFERROR(VLOOKUP(VALUE($A46),[1]Benjamin!$A$5:$BA$103,COLUMN(AA:AA),FALSE),"")</f>
        <v/>
      </c>
      <c r="F46" s="78" t="str">
        <f>IF(LEN(INDEX(B$10:C$109,37,1))&lt;2,IF(LEN(INDEX(B$10:C$109,37,2))&lt;2,"",$B$8),$B$8)</f>
        <v/>
      </c>
      <c r="G46" s="89" t="str">
        <f t="shared" si="0"/>
        <v/>
      </c>
      <c r="H46" s="16" t="str">
        <f t="shared" si="1"/>
        <v/>
      </c>
      <c r="I46" s="90" t="str">
        <f>IFERROR(VLOOKUP($H46,'[2]Klokan-Prijave'!$A$2:$C$1000,2,FALSE),"")</f>
        <v/>
      </c>
      <c r="J46" s="90" t="str">
        <f>IFERROR(VLOOKUP($H46,'[2]Klokan-Prijave'!$A$2:$C$1000,3,FALSE),"")</f>
        <v/>
      </c>
      <c r="K46" s="39" t="str">
        <f t="shared" si="2"/>
        <v/>
      </c>
      <c r="L46" s="18" t="str">
        <f t="shared" si="3"/>
        <v/>
      </c>
    </row>
    <row r="47" spans="1:12" ht="14.45" customHeight="1" x14ac:dyDescent="0.2">
      <c r="A47" s="88">
        <v>37</v>
      </c>
      <c r="B47" s="58"/>
      <c r="C47" s="58"/>
      <c r="D47" s="25" t="str">
        <f>IFERROR(VLOOKUP(VALUE($A47),[1]Benjamin!$A$5:$BA$103,COLUMN(BA:BA),FALSE),"")</f>
        <v/>
      </c>
      <c r="E47" s="63" t="str">
        <f>IFERROR(VLOOKUP(VALUE($A47),[1]Benjamin!$A$5:$BA$103,COLUMN(AA:AA),FALSE),"")</f>
        <v/>
      </c>
      <c r="F47" s="78" t="str">
        <f>IF(LEN(INDEX(B$10:C$109,38,1))&lt;2,IF(LEN(INDEX(B$10:C$109,38,2))&lt;2,"",$B$8),$B$8)</f>
        <v/>
      </c>
      <c r="G47" s="89" t="str">
        <f t="shared" si="0"/>
        <v/>
      </c>
      <c r="H47" s="16" t="str">
        <f t="shared" si="1"/>
        <v/>
      </c>
      <c r="I47" s="90" t="str">
        <f>IFERROR(VLOOKUP($H47,'[2]Klokan-Prijave'!$A$2:$C$1000,2,FALSE),"")</f>
        <v/>
      </c>
      <c r="J47" s="90" t="str">
        <f>IFERROR(VLOOKUP($H47,'[2]Klokan-Prijave'!$A$2:$C$1000,3,FALSE),"")</f>
        <v/>
      </c>
      <c r="K47" s="39" t="str">
        <f t="shared" si="2"/>
        <v/>
      </c>
      <c r="L47" s="18" t="str">
        <f t="shared" si="3"/>
        <v/>
      </c>
    </row>
    <row r="48" spans="1:12" ht="14.45" customHeight="1" x14ac:dyDescent="0.2">
      <c r="A48" s="88">
        <v>38</v>
      </c>
      <c r="B48" s="58"/>
      <c r="C48" s="58"/>
      <c r="D48" s="25" t="str">
        <f>IFERROR(VLOOKUP(VALUE($A48),[1]Benjamin!$A$5:$BA$103,COLUMN(BA:BA),FALSE),"")</f>
        <v/>
      </c>
      <c r="E48" s="63" t="str">
        <f>IFERROR(VLOOKUP(VALUE($A48),[1]Benjamin!$A$5:$BA$103,COLUMN(AA:AA),FALSE),"")</f>
        <v/>
      </c>
      <c r="F48" s="78" t="str">
        <f>IF(LEN(INDEX(B$10:C$109,39,1))&lt;2,IF(LEN(INDEX(B$10:C$109,39,2))&lt;2,"",$B$8),$B$8)</f>
        <v/>
      </c>
      <c r="G48" s="89" t="str">
        <f t="shared" si="0"/>
        <v/>
      </c>
      <c r="H48" s="16" t="str">
        <f t="shared" si="1"/>
        <v/>
      </c>
      <c r="I48" s="90" t="str">
        <f>IFERROR(VLOOKUP($H48,'[2]Klokan-Prijave'!$A$2:$C$1000,2,FALSE),"")</f>
        <v/>
      </c>
      <c r="J48" s="90" t="str">
        <f>IFERROR(VLOOKUP($H48,'[2]Klokan-Prijave'!$A$2:$C$1000,3,FALSE),"")</f>
        <v/>
      </c>
      <c r="K48" s="39" t="str">
        <f t="shared" si="2"/>
        <v/>
      </c>
      <c r="L48" s="18" t="str">
        <f t="shared" si="3"/>
        <v/>
      </c>
    </row>
    <row r="49" spans="1:12" ht="14.45" customHeight="1" x14ac:dyDescent="0.2">
      <c r="A49" s="88">
        <v>39</v>
      </c>
      <c r="B49" s="58"/>
      <c r="C49" s="58"/>
      <c r="D49" s="25" t="str">
        <f>IFERROR(VLOOKUP(VALUE($A49),[1]Benjamin!$A$5:$BA$103,COLUMN(BA:BA),FALSE),"")</f>
        <v/>
      </c>
      <c r="E49" s="63" t="str">
        <f>IFERROR(VLOOKUP(VALUE($A49),[1]Benjamin!$A$5:$BA$103,COLUMN(AA:AA),FALSE),"")</f>
        <v/>
      </c>
      <c r="F49" s="78" t="str">
        <f>IF(LEN(INDEX(B$10:C$109,40,1))&lt;2,IF(LEN(INDEX(B$10:C$109,40,2))&lt;2,"",$B$8),$B$8)</f>
        <v/>
      </c>
      <c r="G49" s="89" t="str">
        <f t="shared" si="0"/>
        <v/>
      </c>
      <c r="H49" s="16" t="str">
        <f t="shared" si="1"/>
        <v/>
      </c>
      <c r="I49" s="90" t="str">
        <f>IFERROR(VLOOKUP($H49,'[2]Klokan-Prijave'!$A$2:$C$1000,2,FALSE),"")</f>
        <v/>
      </c>
      <c r="J49" s="90" t="str">
        <f>IFERROR(VLOOKUP($H49,'[2]Klokan-Prijave'!$A$2:$C$1000,3,FALSE),"")</f>
        <v/>
      </c>
      <c r="K49" s="39" t="str">
        <f t="shared" si="2"/>
        <v/>
      </c>
      <c r="L49" s="18" t="str">
        <f t="shared" si="3"/>
        <v/>
      </c>
    </row>
    <row r="50" spans="1:12" ht="14.45" customHeight="1" x14ac:dyDescent="0.2">
      <c r="A50" s="88">
        <v>40</v>
      </c>
      <c r="B50" s="58"/>
      <c r="C50" s="58"/>
      <c r="D50" s="25" t="str">
        <f>IFERROR(VLOOKUP(VALUE($A50),[1]Benjamin!$A$5:$BA$103,COLUMN(BA:BA),FALSE),"")</f>
        <v/>
      </c>
      <c r="E50" s="63" t="str">
        <f>IFERROR(VLOOKUP(VALUE($A50),[1]Benjamin!$A$5:$BA$103,COLUMN(AA:AA),FALSE),"")</f>
        <v/>
      </c>
      <c r="F50" s="78" t="str">
        <f>IF(LEN(INDEX(B$10:C$109,41,1))&lt;2,IF(LEN(INDEX(B$10:C$109,41,2))&lt;2,"",$B$8),$B$8)</f>
        <v/>
      </c>
      <c r="G50" s="89" t="str">
        <f t="shared" si="0"/>
        <v/>
      </c>
      <c r="H50" s="16" t="str">
        <f t="shared" si="1"/>
        <v/>
      </c>
      <c r="I50" s="90" t="str">
        <f>IFERROR(VLOOKUP($H50,'[2]Klokan-Prijave'!$A$2:$C$1000,2,FALSE),"")</f>
        <v/>
      </c>
      <c r="J50" s="90" t="str">
        <f>IFERROR(VLOOKUP($H50,'[2]Klokan-Prijave'!$A$2:$C$1000,3,FALSE),"")</f>
        <v/>
      </c>
      <c r="K50" s="39" t="str">
        <f t="shared" si="2"/>
        <v/>
      </c>
      <c r="L50" s="18" t="str">
        <f t="shared" si="3"/>
        <v/>
      </c>
    </row>
    <row r="51" spans="1:12" ht="14.45" customHeight="1" x14ac:dyDescent="0.2">
      <c r="A51" s="88">
        <v>41</v>
      </c>
      <c r="B51" s="58"/>
      <c r="C51" s="58"/>
      <c r="D51" s="25" t="str">
        <f>IFERROR(VLOOKUP(VALUE($A51),[1]Benjamin!$A$5:$BA$103,COLUMN(BA:BA),FALSE),"")</f>
        <v/>
      </c>
      <c r="E51" s="63" t="str">
        <f>IFERROR(VLOOKUP(VALUE($A51),[1]Benjamin!$A$5:$BA$103,COLUMN(AA:AA),FALSE),"")</f>
        <v/>
      </c>
      <c r="F51" s="78" t="str">
        <f>IF(LEN(INDEX(B$10:C$109,42,1))&lt;2,IF(LEN(INDEX(B$10:C$109,42,2))&lt;2,"",$B$8),$B$8)</f>
        <v/>
      </c>
      <c r="G51" s="89" t="str">
        <f t="shared" si="0"/>
        <v/>
      </c>
      <c r="H51" s="16" t="str">
        <f t="shared" si="1"/>
        <v/>
      </c>
      <c r="I51" s="90" t="str">
        <f>IFERROR(VLOOKUP($H51,'[2]Klokan-Prijave'!$A$2:$C$1000,2,FALSE),"")</f>
        <v/>
      </c>
      <c r="J51" s="90" t="str">
        <f>IFERROR(VLOOKUP($H51,'[2]Klokan-Prijave'!$A$2:$C$1000,3,FALSE),"")</f>
        <v/>
      </c>
      <c r="K51" s="39" t="str">
        <f t="shared" si="2"/>
        <v/>
      </c>
      <c r="L51" s="18" t="str">
        <f t="shared" si="3"/>
        <v/>
      </c>
    </row>
    <row r="52" spans="1:12" ht="14.45" customHeight="1" x14ac:dyDescent="0.2">
      <c r="A52" s="88">
        <v>42</v>
      </c>
      <c r="B52" s="58"/>
      <c r="C52" s="58"/>
      <c r="D52" s="25" t="str">
        <f>IFERROR(VLOOKUP(VALUE($A52),[1]Benjamin!$A$5:$BA$103,COLUMN(BA:BA),FALSE),"")</f>
        <v/>
      </c>
      <c r="E52" s="63" t="str">
        <f>IFERROR(VLOOKUP(VALUE($A52),[1]Benjamin!$A$5:$BA$103,COLUMN(AA:AA),FALSE),"")</f>
        <v/>
      </c>
      <c r="F52" s="78" t="str">
        <f>IF(LEN(INDEX(B$10:C$109,43,1))&lt;2,IF(LEN(INDEX(B$10:C$109,43,2))&lt;2,"",$B$8),$B$8)</f>
        <v/>
      </c>
      <c r="G52" s="89" t="str">
        <f t="shared" si="0"/>
        <v/>
      </c>
      <c r="H52" s="16" t="str">
        <f t="shared" si="1"/>
        <v/>
      </c>
      <c r="I52" s="90" t="str">
        <f>IFERROR(VLOOKUP($H52,'[2]Klokan-Prijave'!$A$2:$C$1000,2,FALSE),"")</f>
        <v/>
      </c>
      <c r="J52" s="90" t="str">
        <f>IFERROR(VLOOKUP($H52,'[2]Klokan-Prijave'!$A$2:$C$1000,3,FALSE),"")</f>
        <v/>
      </c>
      <c r="K52" s="39" t="str">
        <f t="shared" si="2"/>
        <v/>
      </c>
      <c r="L52" s="18" t="str">
        <f t="shared" si="3"/>
        <v/>
      </c>
    </row>
    <row r="53" spans="1:12" ht="14.45" customHeight="1" x14ac:dyDescent="0.2">
      <c r="A53" s="88">
        <v>43</v>
      </c>
      <c r="B53" s="58"/>
      <c r="C53" s="58"/>
      <c r="D53" s="25" t="str">
        <f>IFERROR(VLOOKUP(VALUE($A53),[1]Benjamin!$A$5:$BA$103,COLUMN(BA:BA),FALSE),"")</f>
        <v/>
      </c>
      <c r="E53" s="63" t="str">
        <f>IFERROR(VLOOKUP(VALUE($A53),[1]Benjamin!$A$5:$BA$103,COLUMN(AA:AA),FALSE),"")</f>
        <v/>
      </c>
      <c r="F53" s="78" t="str">
        <f>IF(LEN(INDEX(B$10:C$109,44,1))&lt;2,IF(LEN(INDEX(B$10:C$109,44,2))&lt;2,"",$B$8),$B$8)</f>
        <v/>
      </c>
      <c r="G53" s="89" t="str">
        <f t="shared" si="0"/>
        <v/>
      </c>
      <c r="H53" s="16" t="str">
        <f t="shared" si="1"/>
        <v/>
      </c>
      <c r="I53" s="90" t="str">
        <f>IFERROR(VLOOKUP($H53,'[2]Klokan-Prijave'!$A$2:$C$1000,2,FALSE),"")</f>
        <v/>
      </c>
      <c r="J53" s="90" t="str">
        <f>IFERROR(VLOOKUP($H53,'[2]Klokan-Prijave'!$A$2:$C$1000,3,FALSE),"")</f>
        <v/>
      </c>
      <c r="K53" s="39" t="str">
        <f t="shared" si="2"/>
        <v/>
      </c>
      <c r="L53" s="18" t="str">
        <f t="shared" si="3"/>
        <v/>
      </c>
    </row>
    <row r="54" spans="1:12" ht="14.45" customHeight="1" x14ac:dyDescent="0.2">
      <c r="A54" s="88">
        <v>44</v>
      </c>
      <c r="B54" s="58"/>
      <c r="C54" s="58"/>
      <c r="D54" s="25" t="str">
        <f>IFERROR(VLOOKUP(VALUE($A54),[1]Benjamin!$A$5:$BA$103,COLUMN(BA:BA),FALSE),"")</f>
        <v/>
      </c>
      <c r="E54" s="63" t="str">
        <f>IFERROR(VLOOKUP(VALUE($A54),[1]Benjamin!$A$5:$BA$103,COLUMN(AA:AA),FALSE),"")</f>
        <v/>
      </c>
      <c r="F54" s="78" t="str">
        <f>IF(LEN(INDEX(B$10:C$109,45,1))&lt;2,IF(LEN(INDEX(B$10:C$109,45,2))&lt;2,"",$B$8),$B$8)</f>
        <v/>
      </c>
      <c r="G54" s="89" t="str">
        <f t="shared" si="0"/>
        <v/>
      </c>
      <c r="H54" s="16" t="str">
        <f t="shared" si="1"/>
        <v/>
      </c>
      <c r="I54" s="90" t="str">
        <f>IFERROR(VLOOKUP($H54,'[2]Klokan-Prijave'!$A$2:$C$1000,2,FALSE),"")</f>
        <v/>
      </c>
      <c r="J54" s="90" t="str">
        <f>IFERROR(VLOOKUP($H54,'[2]Klokan-Prijave'!$A$2:$C$1000,3,FALSE),"")</f>
        <v/>
      </c>
      <c r="K54" s="39" t="str">
        <f t="shared" si="2"/>
        <v/>
      </c>
      <c r="L54" s="18" t="str">
        <f t="shared" si="3"/>
        <v/>
      </c>
    </row>
    <row r="55" spans="1:12" ht="14.45" customHeight="1" x14ac:dyDescent="0.2">
      <c r="A55" s="88">
        <v>45</v>
      </c>
      <c r="B55" s="58"/>
      <c r="C55" s="58"/>
      <c r="D55" s="25" t="str">
        <f>IFERROR(VLOOKUP(VALUE($A55),[1]Benjamin!$A$5:$BA$103,COLUMN(BA:BA),FALSE),"")</f>
        <v/>
      </c>
      <c r="E55" s="63" t="str">
        <f>IFERROR(VLOOKUP(VALUE($A55),[1]Benjamin!$A$5:$BA$103,COLUMN(AA:AA),FALSE),"")</f>
        <v/>
      </c>
      <c r="F55" s="78" t="str">
        <f>IF(LEN(INDEX(B$10:C$109,46,1))&lt;2,IF(LEN(INDEX(B$10:C$109,46,2))&lt;2,"",$B$8),$B$8)</f>
        <v/>
      </c>
      <c r="G55" s="89" t="str">
        <f t="shared" si="0"/>
        <v/>
      </c>
      <c r="H55" s="16" t="str">
        <f t="shared" si="1"/>
        <v/>
      </c>
      <c r="I55" s="90" t="str">
        <f>IFERROR(VLOOKUP($H55,'[2]Klokan-Prijave'!$A$2:$C$1000,2,FALSE),"")</f>
        <v/>
      </c>
      <c r="J55" s="90" t="str">
        <f>IFERROR(VLOOKUP($H55,'[2]Klokan-Prijave'!$A$2:$C$1000,3,FALSE),"")</f>
        <v/>
      </c>
      <c r="K55" s="39" t="str">
        <f t="shared" si="2"/>
        <v/>
      </c>
      <c r="L55" s="18" t="str">
        <f t="shared" si="3"/>
        <v/>
      </c>
    </row>
    <row r="56" spans="1:12" ht="14.45" customHeight="1" x14ac:dyDescent="0.2">
      <c r="A56" s="88">
        <v>46</v>
      </c>
      <c r="B56" s="58"/>
      <c r="C56" s="58"/>
      <c r="D56" s="25" t="str">
        <f>IFERROR(VLOOKUP(VALUE($A56),[1]Benjamin!$A$5:$BA$103,COLUMN(BA:BA),FALSE),"")</f>
        <v/>
      </c>
      <c r="E56" s="63" t="str">
        <f>IFERROR(VLOOKUP(VALUE($A56),[1]Benjamin!$A$5:$BA$103,COLUMN(AA:AA),FALSE),"")</f>
        <v/>
      </c>
      <c r="F56" s="78" t="str">
        <f>IF(LEN(INDEX(B$10:C$109,47,1))&lt;2,IF(LEN(INDEX(B$10:C$109,47,2))&lt;2,"",$B$8),$B$8)</f>
        <v/>
      </c>
      <c r="G56" s="89" t="str">
        <f t="shared" si="0"/>
        <v/>
      </c>
      <c r="H56" s="16" t="str">
        <f t="shared" si="1"/>
        <v/>
      </c>
      <c r="I56" s="90" t="str">
        <f>IFERROR(VLOOKUP($H56,'[2]Klokan-Prijave'!$A$2:$C$1000,2,FALSE),"")</f>
        <v/>
      </c>
      <c r="J56" s="90" t="str">
        <f>IFERROR(VLOOKUP($H56,'[2]Klokan-Prijave'!$A$2:$C$1000,3,FALSE),"")</f>
        <v/>
      </c>
      <c r="K56" s="39" t="str">
        <f t="shared" si="2"/>
        <v/>
      </c>
      <c r="L56" s="18" t="str">
        <f t="shared" si="3"/>
        <v/>
      </c>
    </row>
    <row r="57" spans="1:12" ht="14.45" customHeight="1" x14ac:dyDescent="0.2">
      <c r="A57" s="88">
        <v>47</v>
      </c>
      <c r="B57" s="58"/>
      <c r="C57" s="58"/>
      <c r="D57" s="25" t="str">
        <f>IFERROR(VLOOKUP(VALUE($A57),[1]Benjamin!$A$5:$BA$103,COLUMN(BA:BA),FALSE),"")</f>
        <v/>
      </c>
      <c r="E57" s="63" t="str">
        <f>IFERROR(VLOOKUP(VALUE($A57),[1]Benjamin!$A$5:$BA$103,COLUMN(AA:AA),FALSE),"")</f>
        <v/>
      </c>
      <c r="F57" s="78" t="str">
        <f>IF(LEN(INDEX(B$10:C$109,48,1))&lt;2,IF(LEN(INDEX(B$10:C$109,48,2))&lt;2,"",$B$8),$B$8)</f>
        <v/>
      </c>
      <c r="G57" s="89" t="str">
        <f t="shared" si="0"/>
        <v/>
      </c>
      <c r="H57" s="16" t="str">
        <f t="shared" si="1"/>
        <v/>
      </c>
      <c r="I57" s="90" t="str">
        <f>IFERROR(VLOOKUP($H57,'[2]Klokan-Prijave'!$A$2:$C$1000,2,FALSE),"")</f>
        <v/>
      </c>
      <c r="J57" s="90" t="str">
        <f>IFERROR(VLOOKUP($H57,'[2]Klokan-Prijave'!$A$2:$C$1000,3,FALSE),"")</f>
        <v/>
      </c>
      <c r="K57" s="39" t="str">
        <f t="shared" si="2"/>
        <v/>
      </c>
      <c r="L57" s="18" t="str">
        <f t="shared" si="3"/>
        <v/>
      </c>
    </row>
    <row r="58" spans="1:12" ht="14.45" customHeight="1" x14ac:dyDescent="0.2">
      <c r="A58" s="88">
        <v>48</v>
      </c>
      <c r="B58" s="58"/>
      <c r="C58" s="58"/>
      <c r="D58" s="25" t="str">
        <f>IFERROR(VLOOKUP(VALUE($A58),[1]Benjamin!$A$5:$BA$103,COLUMN(BA:BA),FALSE),"")</f>
        <v/>
      </c>
      <c r="E58" s="63" t="str">
        <f>IFERROR(VLOOKUP(VALUE($A58),[1]Benjamin!$A$5:$BA$103,COLUMN(AA:AA),FALSE),"")</f>
        <v/>
      </c>
      <c r="F58" s="78" t="str">
        <f>IF(LEN(INDEX(B$10:C$109,49,1))&lt;2,IF(LEN(INDEX(B$10:C$109,49,2))&lt;2,"",$B$8),$B$8)</f>
        <v/>
      </c>
      <c r="G58" s="89" t="str">
        <f t="shared" si="0"/>
        <v/>
      </c>
      <c r="H58" s="16" t="str">
        <f t="shared" si="1"/>
        <v/>
      </c>
      <c r="I58" s="90" t="str">
        <f>IFERROR(VLOOKUP($H58,'[2]Klokan-Prijave'!$A$2:$C$1000,2,FALSE),"")</f>
        <v/>
      </c>
      <c r="J58" s="90" t="str">
        <f>IFERROR(VLOOKUP($H58,'[2]Klokan-Prijave'!$A$2:$C$1000,3,FALSE),"")</f>
        <v/>
      </c>
      <c r="K58" s="39" t="str">
        <f t="shared" si="2"/>
        <v/>
      </c>
      <c r="L58" s="18" t="str">
        <f t="shared" si="3"/>
        <v/>
      </c>
    </row>
    <row r="59" spans="1:12" ht="14.45" customHeight="1" x14ac:dyDescent="0.2">
      <c r="A59" s="88">
        <v>49</v>
      </c>
      <c r="B59" s="58"/>
      <c r="C59" s="58"/>
      <c r="D59" s="25" t="str">
        <f>IFERROR(VLOOKUP(VALUE($A59),[1]Benjamin!$A$5:$BA$103,COLUMN(BA:BA),FALSE),"")</f>
        <v/>
      </c>
      <c r="E59" s="63" t="str">
        <f>IFERROR(VLOOKUP(VALUE($A59),[1]Benjamin!$A$5:$BA$103,COLUMN(AA:AA),FALSE),"")</f>
        <v/>
      </c>
      <c r="F59" s="78" t="str">
        <f>IF(LEN(INDEX(B$10:C$109,50,1))&lt;2,IF(LEN(INDEX(B$10:C$109,50,2))&lt;2,"",$B$8),$B$8)</f>
        <v/>
      </c>
      <c r="G59" s="89" t="str">
        <f t="shared" si="0"/>
        <v/>
      </c>
      <c r="H59" s="16" t="str">
        <f t="shared" si="1"/>
        <v/>
      </c>
      <c r="I59" s="90" t="str">
        <f>IFERROR(VLOOKUP($H59,'[2]Klokan-Prijave'!$A$2:$C$1000,2,FALSE),"")</f>
        <v/>
      </c>
      <c r="J59" s="90" t="str">
        <f>IFERROR(VLOOKUP($H59,'[2]Klokan-Prijave'!$A$2:$C$1000,3,FALSE),"")</f>
        <v/>
      </c>
      <c r="K59" s="39" t="str">
        <f t="shared" si="2"/>
        <v/>
      </c>
      <c r="L59" s="18" t="str">
        <f t="shared" si="3"/>
        <v/>
      </c>
    </row>
    <row r="60" spans="1:12" ht="14.45" customHeight="1" x14ac:dyDescent="0.2">
      <c r="A60" s="88">
        <v>50</v>
      </c>
      <c r="B60" s="58"/>
      <c r="C60" s="58"/>
      <c r="D60" s="25" t="str">
        <f>IFERROR(VLOOKUP(VALUE($A60),[1]Benjamin!$A$5:$BA$103,COLUMN(BA:BA),FALSE),"")</f>
        <v/>
      </c>
      <c r="E60" s="63" t="str">
        <f>IFERROR(VLOOKUP(VALUE($A60),[1]Benjamin!$A$5:$BA$103,COLUMN(AA:AA),FALSE),"")</f>
        <v/>
      </c>
      <c r="F60" s="78" t="str">
        <f>IF(LEN(INDEX(B$10:C$109,51,1))&lt;2,IF(LEN(INDEX(B$10:C$109,51,2))&lt;2,"",$B$8),$B$8)</f>
        <v/>
      </c>
      <c r="G60" s="89" t="str">
        <f t="shared" si="0"/>
        <v/>
      </c>
      <c r="H60" s="16" t="str">
        <f t="shared" si="1"/>
        <v/>
      </c>
      <c r="I60" s="90" t="str">
        <f>IFERROR(VLOOKUP($H60,'[2]Klokan-Prijave'!$A$2:$C$1000,2,FALSE),"")</f>
        <v/>
      </c>
      <c r="J60" s="90" t="str">
        <f>IFERROR(VLOOKUP($H60,'[2]Klokan-Prijave'!$A$2:$C$1000,3,FALSE),"")</f>
        <v/>
      </c>
      <c r="K60" s="39" t="str">
        <f t="shared" si="2"/>
        <v/>
      </c>
      <c r="L60" s="18" t="str">
        <f t="shared" si="3"/>
        <v/>
      </c>
    </row>
    <row r="61" spans="1:12" ht="14.45" customHeight="1" x14ac:dyDescent="0.2">
      <c r="A61" s="88">
        <v>51</v>
      </c>
      <c r="B61" s="58"/>
      <c r="C61" s="58"/>
      <c r="D61" s="25" t="str">
        <f>IFERROR(VLOOKUP(VALUE($A61),[1]Benjamin!$A$5:$BA$103,COLUMN(BA:BA),FALSE),"")</f>
        <v/>
      </c>
      <c r="E61" s="63" t="str">
        <f>IFERROR(VLOOKUP(VALUE($A61),[1]Benjamin!$A$5:$BA$103,COLUMN(AA:AA),FALSE),"")</f>
        <v/>
      </c>
      <c r="F61" s="78" t="str">
        <f>IF(LEN(INDEX(B$10:C$109,52,1))&lt;2,IF(LEN(INDEX(B$10:C$109,52,2))&lt;2,"",$B$8),$B$8)</f>
        <v/>
      </c>
      <c r="G61" s="89" t="str">
        <f t="shared" si="0"/>
        <v/>
      </c>
      <c r="H61" s="16" t="str">
        <f t="shared" si="1"/>
        <v/>
      </c>
      <c r="I61" s="90" t="str">
        <f>IFERROR(VLOOKUP($H61,'[2]Klokan-Prijave'!$A$2:$C$1000,2,FALSE),"")</f>
        <v/>
      </c>
      <c r="J61" s="90" t="str">
        <f>IFERROR(VLOOKUP($H61,'[2]Klokan-Prijave'!$A$2:$C$1000,3,FALSE),"")</f>
        <v/>
      </c>
      <c r="K61" s="39" t="str">
        <f t="shared" si="2"/>
        <v/>
      </c>
      <c r="L61" s="18" t="str">
        <f t="shared" si="3"/>
        <v/>
      </c>
    </row>
    <row r="62" spans="1:12" ht="14.45" customHeight="1" x14ac:dyDescent="0.2">
      <c r="A62" s="88">
        <v>52</v>
      </c>
      <c r="B62" s="58"/>
      <c r="C62" s="58"/>
      <c r="D62" s="25" t="str">
        <f>IFERROR(VLOOKUP(VALUE($A62),[1]Benjamin!$A$5:$BA$103,COLUMN(BA:BA),FALSE),"")</f>
        <v/>
      </c>
      <c r="E62" s="63" t="str">
        <f>IFERROR(VLOOKUP(VALUE($A62),[1]Benjamin!$A$5:$BA$103,COLUMN(AA:AA),FALSE),"")</f>
        <v/>
      </c>
      <c r="F62" s="78" t="str">
        <f>IF(LEN(INDEX(B$10:C$109,53,1))&lt;2,IF(LEN(INDEX(B$10:C$109,53,2))&lt;2,"",$B$8),$B$8)</f>
        <v/>
      </c>
      <c r="G62" s="89" t="str">
        <f t="shared" si="0"/>
        <v/>
      </c>
      <c r="H62" s="16" t="str">
        <f t="shared" si="1"/>
        <v/>
      </c>
      <c r="I62" s="90" t="str">
        <f>IFERROR(VLOOKUP($H62,'[2]Klokan-Prijave'!$A$2:$C$1000,2,FALSE),"")</f>
        <v/>
      </c>
      <c r="J62" s="90" t="str">
        <f>IFERROR(VLOOKUP($H62,'[2]Klokan-Prijave'!$A$2:$C$1000,3,FALSE),"")</f>
        <v/>
      </c>
      <c r="K62" s="39" t="str">
        <f t="shared" si="2"/>
        <v/>
      </c>
      <c r="L62" s="18" t="str">
        <f t="shared" si="3"/>
        <v/>
      </c>
    </row>
    <row r="63" spans="1:12" ht="14.45" customHeight="1" x14ac:dyDescent="0.2">
      <c r="A63" s="88">
        <v>53</v>
      </c>
      <c r="B63" s="58"/>
      <c r="C63" s="58"/>
      <c r="D63" s="25" t="str">
        <f>IFERROR(VLOOKUP(VALUE($A63),[1]Benjamin!$A$5:$BA$103,COLUMN(BA:BA),FALSE),"")</f>
        <v/>
      </c>
      <c r="E63" s="63" t="str">
        <f>IFERROR(VLOOKUP(VALUE($A63),[1]Benjamin!$A$5:$BA$103,COLUMN(AA:AA),FALSE),"")</f>
        <v/>
      </c>
      <c r="F63" s="78" t="str">
        <f>IF(LEN(INDEX(B$10:C$109,54,1))&lt;2,IF(LEN(INDEX(B$10:C$109,54,2))&lt;2,"",$B$8),$B$8)</f>
        <v/>
      </c>
      <c r="G63" s="89" t="str">
        <f t="shared" si="0"/>
        <v/>
      </c>
      <c r="H63" s="16" t="str">
        <f t="shared" si="1"/>
        <v/>
      </c>
      <c r="I63" s="90" t="str">
        <f>IFERROR(VLOOKUP($H63,'[2]Klokan-Prijave'!$A$2:$C$1000,2,FALSE),"")</f>
        <v/>
      </c>
      <c r="J63" s="90" t="str">
        <f>IFERROR(VLOOKUP($H63,'[2]Klokan-Prijave'!$A$2:$C$1000,3,FALSE),"")</f>
        <v/>
      </c>
      <c r="K63" s="39" t="str">
        <f t="shared" si="2"/>
        <v/>
      </c>
      <c r="L63" s="18" t="str">
        <f t="shared" si="3"/>
        <v/>
      </c>
    </row>
    <row r="64" spans="1:12" ht="14.45" customHeight="1" x14ac:dyDescent="0.2">
      <c r="A64" s="88">
        <v>54</v>
      </c>
      <c r="B64" s="58"/>
      <c r="C64" s="58"/>
      <c r="D64" s="25" t="str">
        <f>IFERROR(VLOOKUP(VALUE($A64),[1]Benjamin!$A$5:$BA$103,COLUMN(BA:BA),FALSE),"")</f>
        <v/>
      </c>
      <c r="E64" s="63" t="str">
        <f>IFERROR(VLOOKUP(VALUE($A64),[1]Benjamin!$A$5:$BA$103,COLUMN(AA:AA),FALSE),"")</f>
        <v/>
      </c>
      <c r="F64" s="78" t="str">
        <f>IF(LEN(INDEX(B$10:C$109,55,1))&lt;2,IF(LEN(INDEX(B$10:C$109,55,2))&lt;2,"",$B$8),$B$8)</f>
        <v/>
      </c>
      <c r="G64" s="89" t="str">
        <f t="shared" si="0"/>
        <v/>
      </c>
      <c r="H64" s="16" t="str">
        <f t="shared" si="1"/>
        <v/>
      </c>
      <c r="I64" s="90" t="str">
        <f>IFERROR(VLOOKUP($H64,'[2]Klokan-Prijave'!$A$2:$C$1000,2,FALSE),"")</f>
        <v/>
      </c>
      <c r="J64" s="90" t="str">
        <f>IFERROR(VLOOKUP($H64,'[2]Klokan-Prijave'!$A$2:$C$1000,3,FALSE),"")</f>
        <v/>
      </c>
      <c r="K64" s="39" t="str">
        <f t="shared" si="2"/>
        <v/>
      </c>
      <c r="L64" s="18" t="str">
        <f t="shared" si="3"/>
        <v/>
      </c>
    </row>
    <row r="65" spans="1:12" ht="14.45" customHeight="1" x14ac:dyDescent="0.2">
      <c r="A65" s="88">
        <v>55</v>
      </c>
      <c r="B65" s="58"/>
      <c r="C65" s="58"/>
      <c r="D65" s="25" t="str">
        <f>IFERROR(VLOOKUP(VALUE($A65),[1]Benjamin!$A$5:$BA$103,COLUMN(BA:BA),FALSE),"")</f>
        <v/>
      </c>
      <c r="E65" s="63" t="str">
        <f>IFERROR(VLOOKUP(VALUE($A65),[1]Benjamin!$A$5:$BA$103,COLUMN(AA:AA),FALSE),"")</f>
        <v/>
      </c>
      <c r="F65" s="78" t="str">
        <f>IF(LEN(INDEX(B$10:C$109,56,1))&lt;2,IF(LEN(INDEX(B$10:C$109,56,2))&lt;2,"",$B$8),$B$8)</f>
        <v/>
      </c>
      <c r="G65" s="89" t="str">
        <f t="shared" si="0"/>
        <v/>
      </c>
      <c r="H65" s="16" t="str">
        <f t="shared" si="1"/>
        <v/>
      </c>
      <c r="I65" s="90" t="str">
        <f>IFERROR(VLOOKUP($H65,'[2]Klokan-Prijave'!$A$2:$C$1000,2,FALSE),"")</f>
        <v/>
      </c>
      <c r="J65" s="90" t="str">
        <f>IFERROR(VLOOKUP($H65,'[2]Klokan-Prijave'!$A$2:$C$1000,3,FALSE),"")</f>
        <v/>
      </c>
      <c r="K65" s="39" t="str">
        <f t="shared" si="2"/>
        <v/>
      </c>
      <c r="L65" s="18" t="str">
        <f t="shared" si="3"/>
        <v/>
      </c>
    </row>
    <row r="66" spans="1:12" ht="14.45" customHeight="1" x14ac:dyDescent="0.2">
      <c r="A66" s="88">
        <v>56</v>
      </c>
      <c r="B66" s="58"/>
      <c r="C66" s="58"/>
      <c r="D66" s="25" t="str">
        <f>IFERROR(VLOOKUP(VALUE($A66),[1]Benjamin!$A$5:$BA$103,COLUMN(BA:BA),FALSE),"")</f>
        <v/>
      </c>
      <c r="E66" s="63" t="str">
        <f>IFERROR(VLOOKUP(VALUE($A66),[1]Benjamin!$A$5:$BA$103,COLUMN(AA:AA),FALSE),"")</f>
        <v/>
      </c>
      <c r="F66" s="78" t="str">
        <f>IF(LEN(INDEX(B$10:C$109,57,1))&lt;2,IF(LEN(INDEX(B$10:C$109,57,2))&lt;2,"",$B$8),$B$8)</f>
        <v/>
      </c>
      <c r="G66" s="89" t="str">
        <f t="shared" si="0"/>
        <v/>
      </c>
      <c r="H66" s="16" t="str">
        <f t="shared" si="1"/>
        <v/>
      </c>
      <c r="I66" s="90" t="str">
        <f>IFERROR(VLOOKUP($H66,'[2]Klokan-Prijave'!$A$2:$C$1000,2,FALSE),"")</f>
        <v/>
      </c>
      <c r="J66" s="90" t="str">
        <f>IFERROR(VLOOKUP($H66,'[2]Klokan-Prijave'!$A$2:$C$1000,3,FALSE),"")</f>
        <v/>
      </c>
      <c r="K66" s="39" t="str">
        <f t="shared" si="2"/>
        <v/>
      </c>
      <c r="L66" s="18" t="str">
        <f t="shared" si="3"/>
        <v/>
      </c>
    </row>
    <row r="67" spans="1:12" ht="14.45" customHeight="1" x14ac:dyDescent="0.2">
      <c r="A67" s="88">
        <v>57</v>
      </c>
      <c r="B67" s="58"/>
      <c r="C67" s="58"/>
      <c r="D67" s="25" t="str">
        <f>IFERROR(VLOOKUP(VALUE($A67),[1]Benjamin!$A$5:$BA$103,COLUMN(BA:BA),FALSE),"")</f>
        <v/>
      </c>
      <c r="E67" s="63" t="str">
        <f>IFERROR(VLOOKUP(VALUE($A67),[1]Benjamin!$A$5:$BA$103,COLUMN(AA:AA),FALSE),"")</f>
        <v/>
      </c>
      <c r="F67" s="78" t="str">
        <f>IF(LEN(INDEX(B$10:C$109,58,1))&lt;2,IF(LEN(INDEX(B$10:C$109,58,2))&lt;2,"",$B$8),$B$8)</f>
        <v/>
      </c>
      <c r="G67" s="89" t="str">
        <f t="shared" si="0"/>
        <v/>
      </c>
      <c r="H67" s="16" t="str">
        <f t="shared" si="1"/>
        <v/>
      </c>
      <c r="I67" s="90" t="str">
        <f>IFERROR(VLOOKUP($H67,'[2]Klokan-Prijave'!$A$2:$C$1000,2,FALSE),"")</f>
        <v/>
      </c>
      <c r="J67" s="90" t="str">
        <f>IFERROR(VLOOKUP($H67,'[2]Klokan-Prijave'!$A$2:$C$1000,3,FALSE),"")</f>
        <v/>
      </c>
      <c r="K67" s="39" t="str">
        <f t="shared" si="2"/>
        <v/>
      </c>
      <c r="L67" s="18" t="str">
        <f t="shared" si="3"/>
        <v/>
      </c>
    </row>
    <row r="68" spans="1:12" ht="14.45" customHeight="1" x14ac:dyDescent="0.2">
      <c r="A68" s="88">
        <v>58</v>
      </c>
      <c r="B68" s="58"/>
      <c r="C68" s="58"/>
      <c r="D68" s="25" t="str">
        <f>IFERROR(VLOOKUP(VALUE($A68),[1]Benjamin!$A$5:$BA$103,COLUMN(BA:BA),FALSE),"")</f>
        <v/>
      </c>
      <c r="E68" s="63" t="str">
        <f>IFERROR(VLOOKUP(VALUE($A68),[1]Benjamin!$A$5:$BA$103,COLUMN(AA:AA),FALSE),"")</f>
        <v/>
      </c>
      <c r="F68" s="78" t="str">
        <f>IF(LEN(INDEX(B$10:C$109,59,1))&lt;2,IF(LEN(INDEX(B$10:C$109,59,2))&lt;2,"",$B$8),$B$8)</f>
        <v/>
      </c>
      <c r="G68" s="89" t="str">
        <f t="shared" si="0"/>
        <v/>
      </c>
      <c r="H68" s="16" t="str">
        <f t="shared" si="1"/>
        <v/>
      </c>
      <c r="I68" s="90" t="str">
        <f>IFERROR(VLOOKUP($H68,'[2]Klokan-Prijave'!$A$2:$C$1000,2,FALSE),"")</f>
        <v/>
      </c>
      <c r="J68" s="90" t="str">
        <f>IFERROR(VLOOKUP($H68,'[2]Klokan-Prijave'!$A$2:$C$1000,3,FALSE),"")</f>
        <v/>
      </c>
      <c r="K68" s="39" t="str">
        <f t="shared" si="2"/>
        <v/>
      </c>
      <c r="L68" s="18" t="str">
        <f t="shared" si="3"/>
        <v/>
      </c>
    </row>
    <row r="69" spans="1:12" ht="14.45" customHeight="1" x14ac:dyDescent="0.2">
      <c r="A69" s="88">
        <v>59</v>
      </c>
      <c r="B69" s="58"/>
      <c r="C69" s="58"/>
      <c r="D69" s="25" t="str">
        <f>IFERROR(VLOOKUP(VALUE($A69),[1]Benjamin!$A$5:$BA$103,COLUMN(BA:BA),FALSE),"")</f>
        <v/>
      </c>
      <c r="E69" s="63" t="str">
        <f>IFERROR(VLOOKUP(VALUE($A69),[1]Benjamin!$A$5:$BA$103,COLUMN(AA:AA),FALSE),"")</f>
        <v/>
      </c>
      <c r="F69" s="78" t="str">
        <f>IF(LEN(INDEX(B$10:C$109,60,1))&lt;2,IF(LEN(INDEX(B$10:C$109,60,2))&lt;2,"",$B$8),$B$8)</f>
        <v/>
      </c>
      <c r="G69" s="89" t="str">
        <f t="shared" si="0"/>
        <v/>
      </c>
      <c r="H69" s="16" t="str">
        <f t="shared" si="1"/>
        <v/>
      </c>
      <c r="I69" s="90" t="str">
        <f>IFERROR(VLOOKUP($H69,'[2]Klokan-Prijave'!$A$2:$C$1000,2,FALSE),"")</f>
        <v/>
      </c>
      <c r="J69" s="90" t="str">
        <f>IFERROR(VLOOKUP($H69,'[2]Klokan-Prijave'!$A$2:$C$1000,3,FALSE),"")</f>
        <v/>
      </c>
      <c r="K69" s="39" t="str">
        <f t="shared" si="2"/>
        <v/>
      </c>
      <c r="L69" s="18" t="str">
        <f t="shared" si="3"/>
        <v/>
      </c>
    </row>
    <row r="70" spans="1:12" ht="14.45" customHeight="1" x14ac:dyDescent="0.2">
      <c r="A70" s="88">
        <v>60</v>
      </c>
      <c r="B70" s="58"/>
      <c r="C70" s="58"/>
      <c r="D70" s="25" t="str">
        <f>IFERROR(VLOOKUP(VALUE($A70),[1]Benjamin!$A$5:$BA$103,COLUMN(BA:BA),FALSE),"")</f>
        <v/>
      </c>
      <c r="E70" s="63" t="str">
        <f>IFERROR(VLOOKUP(VALUE($A70),[1]Benjamin!$A$5:$BA$103,COLUMN(AA:AA),FALSE),"")</f>
        <v/>
      </c>
      <c r="F70" s="78" t="str">
        <f>IF(LEN(INDEX(B$10:C$109,61,1))&lt;2,IF(LEN(INDEX(B$10:C$109,61,2))&lt;2,"",$B$8),$B$8)</f>
        <v/>
      </c>
      <c r="G70" s="89" t="str">
        <f t="shared" si="0"/>
        <v/>
      </c>
      <c r="H70" s="16" t="str">
        <f t="shared" si="1"/>
        <v/>
      </c>
      <c r="I70" s="90" t="str">
        <f>IFERROR(VLOOKUP($H70,'[2]Klokan-Prijave'!$A$2:$C$1000,2,FALSE),"")</f>
        <v/>
      </c>
      <c r="J70" s="90" t="str">
        <f>IFERROR(VLOOKUP($H70,'[2]Klokan-Prijave'!$A$2:$C$1000,3,FALSE),"")</f>
        <v/>
      </c>
      <c r="K70" s="39" t="str">
        <f t="shared" si="2"/>
        <v/>
      </c>
      <c r="L70" s="18" t="str">
        <f t="shared" si="3"/>
        <v/>
      </c>
    </row>
    <row r="71" spans="1:12" ht="14.45" customHeight="1" x14ac:dyDescent="0.2">
      <c r="A71" s="88">
        <v>61</v>
      </c>
      <c r="B71" s="58"/>
      <c r="C71" s="58"/>
      <c r="D71" s="25" t="str">
        <f>IFERROR(VLOOKUP(VALUE($A71),[1]Benjamin!$A$5:$BA$103,COLUMN(BA:BA),FALSE),"")</f>
        <v/>
      </c>
      <c r="E71" s="63" t="str">
        <f>IFERROR(VLOOKUP(VALUE($A71),[1]Benjamin!$A$5:$BA$103,COLUMN(AA:AA),FALSE),"")</f>
        <v/>
      </c>
      <c r="F71" s="78" t="str">
        <f>IF(LEN(INDEX(B$10:C$109,62,1))&lt;2,IF(LEN(INDEX(B$10:C$109,62,2))&lt;2,"",$B$8),$B$8)</f>
        <v/>
      </c>
      <c r="G71" s="89" t="str">
        <f t="shared" si="0"/>
        <v/>
      </c>
      <c r="H71" s="16" t="str">
        <f t="shared" si="1"/>
        <v/>
      </c>
      <c r="I71" s="90" t="str">
        <f>IFERROR(VLOOKUP($H71,'[2]Klokan-Prijave'!$A$2:$C$1000,2,FALSE),"")</f>
        <v/>
      </c>
      <c r="J71" s="90" t="str">
        <f>IFERROR(VLOOKUP($H71,'[2]Klokan-Prijave'!$A$2:$C$1000,3,FALSE),"")</f>
        <v/>
      </c>
      <c r="K71" s="39" t="str">
        <f t="shared" si="2"/>
        <v/>
      </c>
      <c r="L71" s="18" t="str">
        <f t="shared" si="3"/>
        <v/>
      </c>
    </row>
    <row r="72" spans="1:12" ht="14.45" customHeight="1" x14ac:dyDescent="0.2">
      <c r="A72" s="88">
        <v>62</v>
      </c>
      <c r="B72" s="58"/>
      <c r="C72" s="58"/>
      <c r="D72" s="25" t="str">
        <f>IFERROR(VLOOKUP(VALUE($A72),[1]Benjamin!$A$5:$BA$103,COLUMN(BA:BA),FALSE),"")</f>
        <v/>
      </c>
      <c r="E72" s="63" t="str">
        <f>IFERROR(VLOOKUP(VALUE($A72),[1]Benjamin!$A$5:$BA$103,COLUMN(AA:AA),FALSE),"")</f>
        <v/>
      </c>
      <c r="F72" s="78" t="str">
        <f>IF(LEN(INDEX(B$10:C$109,63,1))&lt;2,IF(LEN(INDEX(B$10:C$109,63,2))&lt;2,"",$B$8),$B$8)</f>
        <v/>
      </c>
      <c r="G72" s="89" t="str">
        <f t="shared" si="0"/>
        <v/>
      </c>
      <c r="H72" s="16" t="str">
        <f t="shared" si="1"/>
        <v/>
      </c>
      <c r="I72" s="90" t="str">
        <f>IFERROR(VLOOKUP($H72,'[2]Klokan-Prijave'!$A$2:$C$1000,2,FALSE),"")</f>
        <v/>
      </c>
      <c r="J72" s="90" t="str">
        <f>IFERROR(VLOOKUP($H72,'[2]Klokan-Prijave'!$A$2:$C$1000,3,FALSE),"")</f>
        <v/>
      </c>
      <c r="K72" s="39" t="str">
        <f t="shared" si="2"/>
        <v/>
      </c>
      <c r="L72" s="18" t="str">
        <f t="shared" si="3"/>
        <v/>
      </c>
    </row>
    <row r="73" spans="1:12" ht="14.45" customHeight="1" x14ac:dyDescent="0.2">
      <c r="A73" s="88">
        <v>63</v>
      </c>
      <c r="B73" s="58"/>
      <c r="C73" s="58"/>
      <c r="D73" s="25" t="str">
        <f>IFERROR(VLOOKUP(VALUE($A73),[1]Benjamin!$A$5:$BA$103,COLUMN(BA:BA),FALSE),"")</f>
        <v/>
      </c>
      <c r="E73" s="63" t="str">
        <f>IFERROR(VLOOKUP(VALUE($A73),[1]Benjamin!$A$5:$BA$103,COLUMN(AA:AA),FALSE),"")</f>
        <v/>
      </c>
      <c r="F73" s="78" t="str">
        <f>IF(LEN(INDEX(B$10:C$109,64,1))&lt;2,IF(LEN(INDEX(B$10:C$109,64,2))&lt;2,"",$B$8),$B$8)</f>
        <v/>
      </c>
      <c r="G73" s="89" t="str">
        <f t="shared" si="0"/>
        <v/>
      </c>
      <c r="H73" s="16" t="str">
        <f t="shared" si="1"/>
        <v/>
      </c>
      <c r="I73" s="90" t="str">
        <f>IFERROR(VLOOKUP($H73,'[2]Klokan-Prijave'!$A$2:$C$1000,2,FALSE),"")</f>
        <v/>
      </c>
      <c r="J73" s="90" t="str">
        <f>IFERROR(VLOOKUP($H73,'[2]Klokan-Prijave'!$A$2:$C$1000,3,FALSE),"")</f>
        <v/>
      </c>
      <c r="K73" s="39" t="str">
        <f t="shared" si="2"/>
        <v/>
      </c>
      <c r="L73" s="18" t="str">
        <f t="shared" si="3"/>
        <v/>
      </c>
    </row>
    <row r="74" spans="1:12" ht="14.45" customHeight="1" x14ac:dyDescent="0.2">
      <c r="A74" s="88">
        <v>64</v>
      </c>
      <c r="B74" s="58"/>
      <c r="C74" s="58"/>
      <c r="D74" s="25" t="str">
        <f>IFERROR(VLOOKUP(VALUE($A74),[1]Benjamin!$A$5:$BA$103,COLUMN(BA:BA),FALSE),"")</f>
        <v/>
      </c>
      <c r="E74" s="63" t="str">
        <f>IFERROR(VLOOKUP(VALUE($A74),[1]Benjamin!$A$5:$BA$103,COLUMN(AA:AA),FALSE),"")</f>
        <v/>
      </c>
      <c r="F74" s="78" t="str">
        <f>IF(LEN(INDEX(B$10:C$109,65,1))&lt;2,IF(LEN(INDEX(B$10:C$109,65,2))&lt;2,"",$B$8),$B$8)</f>
        <v/>
      </c>
      <c r="G74" s="89" t="str">
        <f t="shared" si="0"/>
        <v/>
      </c>
      <c r="H74" s="16" t="str">
        <f t="shared" si="1"/>
        <v/>
      </c>
      <c r="I74" s="90" t="str">
        <f>IFERROR(VLOOKUP($H74,'[2]Klokan-Prijave'!$A$2:$C$1000,2,FALSE),"")</f>
        <v/>
      </c>
      <c r="J74" s="90" t="str">
        <f>IFERROR(VLOOKUP($H74,'[2]Klokan-Prijave'!$A$2:$C$1000,3,FALSE),"")</f>
        <v/>
      </c>
      <c r="K74" s="39" t="str">
        <f t="shared" si="2"/>
        <v/>
      </c>
      <c r="L74" s="18" t="str">
        <f t="shared" si="3"/>
        <v/>
      </c>
    </row>
    <row r="75" spans="1:12" ht="14.45" customHeight="1" x14ac:dyDescent="0.2">
      <c r="A75" s="88">
        <v>65</v>
      </c>
      <c r="B75" s="58"/>
      <c r="C75" s="58"/>
      <c r="D75" s="25" t="str">
        <f>IFERROR(VLOOKUP(VALUE($A75),[1]Benjamin!$A$5:$BA$103,COLUMN(BA:BA),FALSE),"")</f>
        <v/>
      </c>
      <c r="E75" s="63" t="str">
        <f>IFERROR(VLOOKUP(VALUE($A75),[1]Benjamin!$A$5:$BA$103,COLUMN(AA:AA),FALSE),"")</f>
        <v/>
      </c>
      <c r="F75" s="78" t="str">
        <f>IF(LEN(INDEX(B$10:C$109,66,1))&lt;2,IF(LEN(INDEX(B$10:C$109,66,2))&lt;2,"",$B$8),$B$8)</f>
        <v/>
      </c>
      <c r="G75" s="89" t="str">
        <f t="shared" si="0"/>
        <v/>
      </c>
      <c r="H75" s="16" t="str">
        <f t="shared" si="1"/>
        <v/>
      </c>
      <c r="I75" s="90" t="str">
        <f>IFERROR(VLOOKUP($H75,'[2]Klokan-Prijave'!$A$2:$C$1000,2,FALSE),"")</f>
        <v/>
      </c>
      <c r="J75" s="90" t="str">
        <f>IFERROR(VLOOKUP($H75,'[2]Klokan-Prijave'!$A$2:$C$1000,3,FALSE),"")</f>
        <v/>
      </c>
      <c r="K75" s="39" t="str">
        <f t="shared" si="2"/>
        <v/>
      </c>
      <c r="L75" s="18" t="str">
        <f t="shared" si="3"/>
        <v/>
      </c>
    </row>
    <row r="76" spans="1:12" ht="14.45" customHeight="1" x14ac:dyDescent="0.2">
      <c r="A76" s="88">
        <v>66</v>
      </c>
      <c r="B76" s="58"/>
      <c r="C76" s="58"/>
      <c r="D76" s="25" t="str">
        <f>IFERROR(VLOOKUP(VALUE($A76),[1]Benjamin!$A$5:$BA$103,COLUMN(BA:BA),FALSE),"")</f>
        <v/>
      </c>
      <c r="E76" s="63" t="str">
        <f>IFERROR(VLOOKUP(VALUE($A76),[1]Benjamin!$A$5:$BA$103,COLUMN(AA:AA),FALSE),"")</f>
        <v/>
      </c>
      <c r="F76" s="78" t="str">
        <f>IF(LEN(INDEX(B$10:C$109,67,1))&lt;2,IF(LEN(INDEX(B$10:C$109,67,2))&lt;2,"",$B$8),$B$8)</f>
        <v/>
      </c>
      <c r="G76" s="89" t="str">
        <f t="shared" ref="G76:G109" si="4">IF($F76="",IF($D76="","","OŠ"),"OŠ")</f>
        <v/>
      </c>
      <c r="H76" s="16" t="str">
        <f t="shared" ref="H76:H109" si="5">IF($G76="","",$B$6)</f>
        <v/>
      </c>
      <c r="I76" s="90" t="str">
        <f>IFERROR(VLOOKUP($H76,'[2]Klokan-Prijave'!$A$2:$C$1000,2,FALSE),"")</f>
        <v/>
      </c>
      <c r="J76" s="90" t="str">
        <f>IFERROR(VLOOKUP($H76,'[2]Klokan-Prijave'!$A$2:$C$1000,3,FALSE),"")</f>
        <v/>
      </c>
      <c r="K76" s="39" t="str">
        <f t="shared" ref="K76:K109" si="6">IF(D76="","",D76/120)</f>
        <v/>
      </c>
      <c r="L76" s="18" t="str">
        <f t="shared" ref="L76:L109" si="7">IF(D76="","",SUMPRODUCT((D76&lt;D$11:D$109)/COUNTIF(D$11:D$109,D$11:D$109)))</f>
        <v/>
      </c>
    </row>
    <row r="77" spans="1:12" ht="14.45" customHeight="1" x14ac:dyDescent="0.2">
      <c r="A77" s="88">
        <v>67</v>
      </c>
      <c r="B77" s="58"/>
      <c r="C77" s="58"/>
      <c r="D77" s="25" t="str">
        <f>IFERROR(VLOOKUP(VALUE($A77),[1]Benjamin!$A$5:$BA$103,COLUMN(BA:BA),FALSE),"")</f>
        <v/>
      </c>
      <c r="E77" s="63" t="str">
        <f>IFERROR(VLOOKUP(VALUE($A77),[1]Benjamin!$A$5:$BA$103,COLUMN(AA:AA),FALSE),"")</f>
        <v/>
      </c>
      <c r="F77" s="78" t="str">
        <f>IF(LEN(INDEX(B$10:C$109,68,1))&lt;2,IF(LEN(INDEX(B$10:C$109,68,2))&lt;2,"",$B$8),$B$8)</f>
        <v/>
      </c>
      <c r="G77" s="89" t="str">
        <f t="shared" si="4"/>
        <v/>
      </c>
      <c r="H77" s="16" t="str">
        <f t="shared" si="5"/>
        <v/>
      </c>
      <c r="I77" s="90" t="str">
        <f>IFERROR(VLOOKUP($H77,'[2]Klokan-Prijave'!$A$2:$C$1000,2,FALSE),"")</f>
        <v/>
      </c>
      <c r="J77" s="90" t="str">
        <f>IFERROR(VLOOKUP($H77,'[2]Klokan-Prijave'!$A$2:$C$1000,3,FALSE),"")</f>
        <v/>
      </c>
      <c r="K77" s="39" t="str">
        <f t="shared" si="6"/>
        <v/>
      </c>
      <c r="L77" s="18" t="str">
        <f t="shared" si="7"/>
        <v/>
      </c>
    </row>
    <row r="78" spans="1:12" ht="14.45" customHeight="1" x14ac:dyDescent="0.2">
      <c r="A78" s="88">
        <v>68</v>
      </c>
      <c r="B78" s="58"/>
      <c r="C78" s="58"/>
      <c r="D78" s="25" t="str">
        <f>IFERROR(VLOOKUP(VALUE($A78),[1]Benjamin!$A$5:$BA$103,COLUMN(BA:BA),FALSE),"")</f>
        <v/>
      </c>
      <c r="E78" s="63" t="str">
        <f>IFERROR(VLOOKUP(VALUE($A78),[1]Benjamin!$A$5:$BA$103,COLUMN(AA:AA),FALSE),"")</f>
        <v/>
      </c>
      <c r="F78" s="78" t="str">
        <f>IF(LEN(INDEX(B$10:C$109,69,1))&lt;2,IF(LEN(INDEX(B$10:C$109,69,2))&lt;2,"",$B$8),$B$8)</f>
        <v/>
      </c>
      <c r="G78" s="89" t="str">
        <f t="shared" si="4"/>
        <v/>
      </c>
      <c r="H78" s="16" t="str">
        <f t="shared" si="5"/>
        <v/>
      </c>
      <c r="I78" s="90" t="str">
        <f>IFERROR(VLOOKUP($H78,'[2]Klokan-Prijave'!$A$2:$C$1000,2,FALSE),"")</f>
        <v/>
      </c>
      <c r="J78" s="90" t="str">
        <f>IFERROR(VLOOKUP($H78,'[2]Klokan-Prijave'!$A$2:$C$1000,3,FALSE),"")</f>
        <v/>
      </c>
      <c r="K78" s="39" t="str">
        <f t="shared" si="6"/>
        <v/>
      </c>
      <c r="L78" s="18" t="str">
        <f t="shared" si="7"/>
        <v/>
      </c>
    </row>
    <row r="79" spans="1:12" ht="14.45" customHeight="1" x14ac:dyDescent="0.2">
      <c r="A79" s="88">
        <v>69</v>
      </c>
      <c r="B79" s="58"/>
      <c r="C79" s="58"/>
      <c r="D79" s="25" t="str">
        <f>IFERROR(VLOOKUP(VALUE($A79),[1]Benjamin!$A$5:$BA$103,COLUMN(BA:BA),FALSE),"")</f>
        <v/>
      </c>
      <c r="E79" s="63" t="str">
        <f>IFERROR(VLOOKUP(VALUE($A79),[1]Benjamin!$A$5:$BA$103,COLUMN(AA:AA),FALSE),"")</f>
        <v/>
      </c>
      <c r="F79" s="78" t="str">
        <f>IF(LEN(INDEX(B$10:C$109,70,1))&lt;2,IF(LEN(INDEX(B$10:C$109,70,2))&lt;2,"",$B$8),$B$8)</f>
        <v/>
      </c>
      <c r="G79" s="89" t="str">
        <f t="shared" si="4"/>
        <v/>
      </c>
      <c r="H79" s="16" t="str">
        <f t="shared" si="5"/>
        <v/>
      </c>
      <c r="I79" s="90" t="str">
        <f>IFERROR(VLOOKUP($H79,'[2]Klokan-Prijave'!$A$2:$C$1000,2,FALSE),"")</f>
        <v/>
      </c>
      <c r="J79" s="90" t="str">
        <f>IFERROR(VLOOKUP($H79,'[2]Klokan-Prijave'!$A$2:$C$1000,3,FALSE),"")</f>
        <v/>
      </c>
      <c r="K79" s="39" t="str">
        <f t="shared" si="6"/>
        <v/>
      </c>
      <c r="L79" s="18" t="str">
        <f t="shared" si="7"/>
        <v/>
      </c>
    </row>
    <row r="80" spans="1:12" ht="14.45" customHeight="1" x14ac:dyDescent="0.2">
      <c r="A80" s="88">
        <v>70</v>
      </c>
      <c r="B80" s="58"/>
      <c r="C80" s="58"/>
      <c r="D80" s="25" t="str">
        <f>IFERROR(VLOOKUP(VALUE($A80),[1]Benjamin!$A$5:$BA$103,COLUMN(BA:BA),FALSE),"")</f>
        <v/>
      </c>
      <c r="E80" s="63" t="str">
        <f>IFERROR(VLOOKUP(VALUE($A80),[1]Benjamin!$A$5:$BA$103,COLUMN(AA:AA),FALSE),"")</f>
        <v/>
      </c>
      <c r="F80" s="78" t="str">
        <f>IF(LEN(INDEX(B$10:C$109,71,1))&lt;2,IF(LEN(INDEX(B$10:C$109,71,2))&lt;2,"",$B$8),$B$8)</f>
        <v/>
      </c>
      <c r="G80" s="89" t="str">
        <f t="shared" si="4"/>
        <v/>
      </c>
      <c r="H80" s="16" t="str">
        <f t="shared" si="5"/>
        <v/>
      </c>
      <c r="I80" s="90" t="str">
        <f>IFERROR(VLOOKUP($H80,'[2]Klokan-Prijave'!$A$2:$C$1000,2,FALSE),"")</f>
        <v/>
      </c>
      <c r="J80" s="90" t="str">
        <f>IFERROR(VLOOKUP($H80,'[2]Klokan-Prijave'!$A$2:$C$1000,3,FALSE),"")</f>
        <v/>
      </c>
      <c r="K80" s="39" t="str">
        <f t="shared" si="6"/>
        <v/>
      </c>
      <c r="L80" s="18" t="str">
        <f t="shared" si="7"/>
        <v/>
      </c>
    </row>
    <row r="81" spans="1:12" ht="14.45" customHeight="1" x14ac:dyDescent="0.2">
      <c r="A81" s="88">
        <v>71</v>
      </c>
      <c r="B81" s="58"/>
      <c r="C81" s="58"/>
      <c r="D81" s="25" t="str">
        <f>IFERROR(VLOOKUP(VALUE($A81),[1]Benjamin!$A$5:$BA$103,COLUMN(BA:BA),FALSE),"")</f>
        <v/>
      </c>
      <c r="E81" s="63" t="str">
        <f>IFERROR(VLOOKUP(VALUE($A81),[1]Benjamin!$A$5:$BA$103,COLUMN(AA:AA),FALSE),"")</f>
        <v/>
      </c>
      <c r="F81" s="78" t="str">
        <f>IF(LEN(INDEX(B$10:C$109,72,1))&lt;2,IF(LEN(INDEX(B$10:C$109,72,2))&lt;2,"",$B$8),$B$8)</f>
        <v/>
      </c>
      <c r="G81" s="89" t="str">
        <f t="shared" si="4"/>
        <v/>
      </c>
      <c r="H81" s="16" t="str">
        <f t="shared" si="5"/>
        <v/>
      </c>
      <c r="I81" s="90" t="str">
        <f>IFERROR(VLOOKUP($H81,'[2]Klokan-Prijave'!$A$2:$C$1000,2,FALSE),"")</f>
        <v/>
      </c>
      <c r="J81" s="90" t="str">
        <f>IFERROR(VLOOKUP($H81,'[2]Klokan-Prijave'!$A$2:$C$1000,3,FALSE),"")</f>
        <v/>
      </c>
      <c r="K81" s="39" t="str">
        <f t="shared" si="6"/>
        <v/>
      </c>
      <c r="L81" s="18" t="str">
        <f t="shared" si="7"/>
        <v/>
      </c>
    </row>
    <row r="82" spans="1:12" ht="14.45" customHeight="1" x14ac:dyDescent="0.2">
      <c r="A82" s="88">
        <v>72</v>
      </c>
      <c r="B82" s="58"/>
      <c r="C82" s="58"/>
      <c r="D82" s="25" t="str">
        <f>IFERROR(VLOOKUP(VALUE($A82),[1]Benjamin!$A$5:$BA$103,COLUMN(BA:BA),FALSE),"")</f>
        <v/>
      </c>
      <c r="E82" s="63" t="str">
        <f>IFERROR(VLOOKUP(VALUE($A82),[1]Benjamin!$A$5:$BA$103,COLUMN(AA:AA),FALSE),"")</f>
        <v/>
      </c>
      <c r="F82" s="78" t="str">
        <f>IF(LEN(INDEX(B$10:C$109,73,1))&lt;2,IF(LEN(INDEX(B$10:C$109,73,2))&lt;2,"",$B$8),$B$8)</f>
        <v/>
      </c>
      <c r="G82" s="89" t="str">
        <f t="shared" si="4"/>
        <v/>
      </c>
      <c r="H82" s="16" t="str">
        <f t="shared" si="5"/>
        <v/>
      </c>
      <c r="I82" s="90" t="str">
        <f>IFERROR(VLOOKUP($H82,'[2]Klokan-Prijave'!$A$2:$C$1000,2,FALSE),"")</f>
        <v/>
      </c>
      <c r="J82" s="90" t="str">
        <f>IFERROR(VLOOKUP($H82,'[2]Klokan-Prijave'!$A$2:$C$1000,3,FALSE),"")</f>
        <v/>
      </c>
      <c r="K82" s="39" t="str">
        <f t="shared" si="6"/>
        <v/>
      </c>
      <c r="L82" s="18" t="str">
        <f t="shared" si="7"/>
        <v/>
      </c>
    </row>
    <row r="83" spans="1:12" ht="14.45" customHeight="1" x14ac:dyDescent="0.2">
      <c r="A83" s="88">
        <v>73</v>
      </c>
      <c r="B83" s="58"/>
      <c r="C83" s="58"/>
      <c r="D83" s="25" t="str">
        <f>IFERROR(VLOOKUP(VALUE($A83),[1]Benjamin!$A$5:$BA$103,COLUMN(BA:BA),FALSE),"")</f>
        <v/>
      </c>
      <c r="E83" s="63" t="str">
        <f>IFERROR(VLOOKUP(VALUE($A83),[1]Benjamin!$A$5:$BA$103,COLUMN(AA:AA),FALSE),"")</f>
        <v/>
      </c>
      <c r="F83" s="78" t="str">
        <f>IF(LEN(INDEX(B$10:C$109,74,1))&lt;2,IF(LEN(INDEX(B$10:C$109,74,2))&lt;2,"",$B$8),$B$8)</f>
        <v/>
      </c>
      <c r="G83" s="89" t="str">
        <f t="shared" si="4"/>
        <v/>
      </c>
      <c r="H83" s="16" t="str">
        <f t="shared" si="5"/>
        <v/>
      </c>
      <c r="I83" s="90" t="str">
        <f>IFERROR(VLOOKUP($H83,'[2]Klokan-Prijave'!$A$2:$C$1000,2,FALSE),"")</f>
        <v/>
      </c>
      <c r="J83" s="90" t="str">
        <f>IFERROR(VLOOKUP($H83,'[2]Klokan-Prijave'!$A$2:$C$1000,3,FALSE),"")</f>
        <v/>
      </c>
      <c r="K83" s="39" t="str">
        <f t="shared" si="6"/>
        <v/>
      </c>
      <c r="L83" s="18" t="str">
        <f t="shared" si="7"/>
        <v/>
      </c>
    </row>
    <row r="84" spans="1:12" ht="14.45" customHeight="1" x14ac:dyDescent="0.2">
      <c r="A84" s="88">
        <v>74</v>
      </c>
      <c r="B84" s="58"/>
      <c r="C84" s="58"/>
      <c r="D84" s="25" t="str">
        <f>IFERROR(VLOOKUP(VALUE($A84),[1]Benjamin!$A$5:$BA$103,COLUMN(BA:BA),FALSE),"")</f>
        <v/>
      </c>
      <c r="E84" s="63" t="str">
        <f>IFERROR(VLOOKUP(VALUE($A84),[1]Benjamin!$A$5:$BA$103,COLUMN(AA:AA),FALSE),"")</f>
        <v/>
      </c>
      <c r="F84" s="78" t="str">
        <f>IF(LEN(INDEX(B$10:C$109,75,1))&lt;2,IF(LEN(INDEX(B$10:C$109,75,2))&lt;2,"",$B$8),$B$8)</f>
        <v/>
      </c>
      <c r="G84" s="89" t="str">
        <f t="shared" si="4"/>
        <v/>
      </c>
      <c r="H84" s="16" t="str">
        <f t="shared" si="5"/>
        <v/>
      </c>
      <c r="I84" s="90" t="str">
        <f>IFERROR(VLOOKUP($H84,'[2]Klokan-Prijave'!$A$2:$C$1000,2,FALSE),"")</f>
        <v/>
      </c>
      <c r="J84" s="90" t="str">
        <f>IFERROR(VLOOKUP($H84,'[2]Klokan-Prijave'!$A$2:$C$1000,3,FALSE),"")</f>
        <v/>
      </c>
      <c r="K84" s="39" t="str">
        <f t="shared" si="6"/>
        <v/>
      </c>
      <c r="L84" s="18" t="str">
        <f t="shared" si="7"/>
        <v/>
      </c>
    </row>
    <row r="85" spans="1:12" ht="14.45" customHeight="1" x14ac:dyDescent="0.2">
      <c r="A85" s="88">
        <v>75</v>
      </c>
      <c r="B85" s="58"/>
      <c r="C85" s="58"/>
      <c r="D85" s="25" t="str">
        <f>IFERROR(VLOOKUP(VALUE($A85),[1]Benjamin!$A$5:$BA$103,COLUMN(BA:BA),FALSE),"")</f>
        <v/>
      </c>
      <c r="E85" s="63" t="str">
        <f>IFERROR(VLOOKUP(VALUE($A85),[1]Benjamin!$A$5:$BA$103,COLUMN(AA:AA),FALSE),"")</f>
        <v/>
      </c>
      <c r="F85" s="78" t="str">
        <f>IF(LEN(INDEX(B$10:C$109,76,1))&lt;2,IF(LEN(INDEX(B$10:C$109,76,2))&lt;2,"",$B$8),$B$8)</f>
        <v/>
      </c>
      <c r="G85" s="89" t="str">
        <f t="shared" si="4"/>
        <v/>
      </c>
      <c r="H85" s="16" t="str">
        <f t="shared" si="5"/>
        <v/>
      </c>
      <c r="I85" s="90" t="str">
        <f>IFERROR(VLOOKUP($H85,'[2]Klokan-Prijave'!$A$2:$C$1000,2,FALSE),"")</f>
        <v/>
      </c>
      <c r="J85" s="90" t="str">
        <f>IFERROR(VLOOKUP($H85,'[2]Klokan-Prijave'!$A$2:$C$1000,3,FALSE),"")</f>
        <v/>
      </c>
      <c r="K85" s="39" t="str">
        <f t="shared" si="6"/>
        <v/>
      </c>
      <c r="L85" s="18" t="str">
        <f t="shared" si="7"/>
        <v/>
      </c>
    </row>
    <row r="86" spans="1:12" ht="14.45" customHeight="1" x14ac:dyDescent="0.2">
      <c r="A86" s="88">
        <v>76</v>
      </c>
      <c r="B86" s="58"/>
      <c r="C86" s="58"/>
      <c r="D86" s="25" t="str">
        <f>IFERROR(VLOOKUP(VALUE($A86),[1]Benjamin!$A$5:$BA$103,COLUMN(BA:BA),FALSE),"")</f>
        <v/>
      </c>
      <c r="E86" s="63" t="str">
        <f>IFERROR(VLOOKUP(VALUE($A86),[1]Benjamin!$A$5:$BA$103,COLUMN(AA:AA),FALSE),"")</f>
        <v/>
      </c>
      <c r="F86" s="78" t="str">
        <f>IF(LEN(INDEX(B$10:C$109,77,1))&lt;2,IF(LEN(INDEX(B$10:C$109,77,2))&lt;2,"",$B$8),$B$8)</f>
        <v/>
      </c>
      <c r="G86" s="89" t="str">
        <f t="shared" si="4"/>
        <v/>
      </c>
      <c r="H86" s="16" t="str">
        <f t="shared" si="5"/>
        <v/>
      </c>
      <c r="I86" s="90" t="str">
        <f>IFERROR(VLOOKUP($H86,'[2]Klokan-Prijave'!$A$2:$C$1000,2,FALSE),"")</f>
        <v/>
      </c>
      <c r="J86" s="90" t="str">
        <f>IFERROR(VLOOKUP($H86,'[2]Klokan-Prijave'!$A$2:$C$1000,3,FALSE),"")</f>
        <v/>
      </c>
      <c r="K86" s="39" t="str">
        <f t="shared" si="6"/>
        <v/>
      </c>
      <c r="L86" s="18" t="str">
        <f t="shared" si="7"/>
        <v/>
      </c>
    </row>
    <row r="87" spans="1:12" ht="14.45" customHeight="1" x14ac:dyDescent="0.2">
      <c r="A87" s="88">
        <v>77</v>
      </c>
      <c r="B87" s="58"/>
      <c r="C87" s="58"/>
      <c r="D87" s="25" t="str">
        <f>IFERROR(VLOOKUP(VALUE($A87),[1]Benjamin!$A$5:$BA$103,COLUMN(BA:BA),FALSE),"")</f>
        <v/>
      </c>
      <c r="E87" s="63" t="str">
        <f>IFERROR(VLOOKUP(VALUE($A87),[1]Benjamin!$A$5:$BA$103,COLUMN(AA:AA),FALSE),"")</f>
        <v/>
      </c>
      <c r="F87" s="78" t="str">
        <f>IF(LEN(INDEX(B$10:C$109,78,1))&lt;2,IF(LEN(INDEX(B$10:C$109,78,2))&lt;2,"",$B$8),$B$8)</f>
        <v/>
      </c>
      <c r="G87" s="89" t="str">
        <f t="shared" si="4"/>
        <v/>
      </c>
      <c r="H87" s="16" t="str">
        <f t="shared" si="5"/>
        <v/>
      </c>
      <c r="I87" s="90" t="str">
        <f>IFERROR(VLOOKUP($H87,'[2]Klokan-Prijave'!$A$2:$C$1000,2,FALSE),"")</f>
        <v/>
      </c>
      <c r="J87" s="90" t="str">
        <f>IFERROR(VLOOKUP($H87,'[2]Klokan-Prijave'!$A$2:$C$1000,3,FALSE),"")</f>
        <v/>
      </c>
      <c r="K87" s="39" t="str">
        <f t="shared" si="6"/>
        <v/>
      </c>
      <c r="L87" s="18" t="str">
        <f t="shared" si="7"/>
        <v/>
      </c>
    </row>
    <row r="88" spans="1:12" ht="14.45" customHeight="1" x14ac:dyDescent="0.2">
      <c r="A88" s="88">
        <v>78</v>
      </c>
      <c r="B88" s="58"/>
      <c r="C88" s="58"/>
      <c r="D88" s="25" t="str">
        <f>IFERROR(VLOOKUP(VALUE($A88),[1]Benjamin!$A$5:$BA$103,COLUMN(BA:BA),FALSE),"")</f>
        <v/>
      </c>
      <c r="E88" s="63" t="str">
        <f>IFERROR(VLOOKUP(VALUE($A88),[1]Benjamin!$A$5:$BA$103,COLUMN(AA:AA),FALSE),"")</f>
        <v/>
      </c>
      <c r="F88" s="78" t="str">
        <f>IF(LEN(INDEX(B$10:C$109,79,1))&lt;2,IF(LEN(INDEX(B$10:C$109,79,2))&lt;2,"",$B$8),$B$8)</f>
        <v/>
      </c>
      <c r="G88" s="89" t="str">
        <f t="shared" si="4"/>
        <v/>
      </c>
      <c r="H88" s="16" t="str">
        <f t="shared" si="5"/>
        <v/>
      </c>
      <c r="I88" s="90" t="str">
        <f>IFERROR(VLOOKUP($H88,'[2]Klokan-Prijave'!$A$2:$C$1000,2,FALSE),"")</f>
        <v/>
      </c>
      <c r="J88" s="90" t="str">
        <f>IFERROR(VLOOKUP($H88,'[2]Klokan-Prijave'!$A$2:$C$1000,3,FALSE),"")</f>
        <v/>
      </c>
      <c r="K88" s="39" t="str">
        <f t="shared" si="6"/>
        <v/>
      </c>
      <c r="L88" s="18" t="str">
        <f t="shared" si="7"/>
        <v/>
      </c>
    </row>
    <row r="89" spans="1:12" ht="14.45" customHeight="1" x14ac:dyDescent="0.2">
      <c r="A89" s="88">
        <v>79</v>
      </c>
      <c r="B89" s="58"/>
      <c r="C89" s="58"/>
      <c r="D89" s="25" t="str">
        <f>IFERROR(VLOOKUP(VALUE($A89),[1]Benjamin!$A$5:$BA$103,COLUMN(BA:BA),FALSE),"")</f>
        <v/>
      </c>
      <c r="E89" s="63" t="str">
        <f>IFERROR(VLOOKUP(VALUE($A89),[1]Benjamin!$A$5:$BA$103,COLUMN(AA:AA),FALSE),"")</f>
        <v/>
      </c>
      <c r="F89" s="78" t="str">
        <f>IF(LEN(INDEX(B$10:C$109,80,1))&lt;2,IF(LEN(INDEX(B$10:C$109,80,2))&lt;2,"",$B$8),$B$8)</f>
        <v/>
      </c>
      <c r="G89" s="89" t="str">
        <f t="shared" si="4"/>
        <v/>
      </c>
      <c r="H89" s="16" t="str">
        <f t="shared" si="5"/>
        <v/>
      </c>
      <c r="I89" s="90" t="str">
        <f>IFERROR(VLOOKUP($H89,'[2]Klokan-Prijave'!$A$2:$C$1000,2,FALSE),"")</f>
        <v/>
      </c>
      <c r="J89" s="90" t="str">
        <f>IFERROR(VLOOKUP($H89,'[2]Klokan-Prijave'!$A$2:$C$1000,3,FALSE),"")</f>
        <v/>
      </c>
      <c r="K89" s="39" t="str">
        <f t="shared" si="6"/>
        <v/>
      </c>
      <c r="L89" s="18" t="str">
        <f t="shared" si="7"/>
        <v/>
      </c>
    </row>
    <row r="90" spans="1:12" ht="14.45" customHeight="1" x14ac:dyDescent="0.2">
      <c r="A90" s="88">
        <v>80</v>
      </c>
      <c r="B90" s="58"/>
      <c r="C90" s="58"/>
      <c r="D90" s="25" t="str">
        <f>IFERROR(VLOOKUP(VALUE($A90),[1]Benjamin!$A$5:$BA$103,COLUMN(BA:BA),FALSE),"")</f>
        <v/>
      </c>
      <c r="E90" s="63" t="str">
        <f>IFERROR(VLOOKUP(VALUE($A90),[1]Benjamin!$A$5:$BA$103,COLUMN(AA:AA),FALSE),"")</f>
        <v/>
      </c>
      <c r="F90" s="78" t="str">
        <f>IF(LEN(INDEX(B$10:C$109,81,1))&lt;2,IF(LEN(INDEX(B$10:C$109,81,2))&lt;2,"",$B$8),$B$8)</f>
        <v/>
      </c>
      <c r="G90" s="89" t="str">
        <f t="shared" si="4"/>
        <v/>
      </c>
      <c r="H90" s="16" t="str">
        <f t="shared" si="5"/>
        <v/>
      </c>
      <c r="I90" s="90" t="str">
        <f>IFERROR(VLOOKUP($H90,'[2]Klokan-Prijave'!$A$2:$C$1000,2,FALSE),"")</f>
        <v/>
      </c>
      <c r="J90" s="90" t="str">
        <f>IFERROR(VLOOKUP($H90,'[2]Klokan-Prijave'!$A$2:$C$1000,3,FALSE),"")</f>
        <v/>
      </c>
      <c r="K90" s="39" t="str">
        <f t="shared" si="6"/>
        <v/>
      </c>
      <c r="L90" s="18" t="str">
        <f t="shared" si="7"/>
        <v/>
      </c>
    </row>
    <row r="91" spans="1:12" ht="14.45" customHeight="1" x14ac:dyDescent="0.2">
      <c r="A91" s="88">
        <v>81</v>
      </c>
      <c r="B91" s="58"/>
      <c r="C91" s="58"/>
      <c r="D91" s="25" t="str">
        <f>IFERROR(VLOOKUP(VALUE($A91),[1]Benjamin!$A$5:$BA$103,COLUMN(BA:BA),FALSE),"")</f>
        <v/>
      </c>
      <c r="E91" s="63" t="str">
        <f>IFERROR(VLOOKUP(VALUE($A91),[1]Benjamin!$A$5:$BA$103,COLUMN(AA:AA),FALSE),"")</f>
        <v/>
      </c>
      <c r="F91" s="78" t="str">
        <f>IF(LEN(INDEX(B$10:C$109,82,1))&lt;2,IF(LEN(INDEX(B$10:C$109,82,2))&lt;2,"",$B$8),$B$8)</f>
        <v/>
      </c>
      <c r="G91" s="89" t="str">
        <f t="shared" si="4"/>
        <v/>
      </c>
      <c r="H91" s="16" t="str">
        <f t="shared" si="5"/>
        <v/>
      </c>
      <c r="I91" s="90" t="str">
        <f>IFERROR(VLOOKUP($H91,'[2]Klokan-Prijave'!$A$2:$C$1000,2,FALSE),"")</f>
        <v/>
      </c>
      <c r="J91" s="90" t="str">
        <f>IFERROR(VLOOKUP($H91,'[2]Klokan-Prijave'!$A$2:$C$1000,3,FALSE),"")</f>
        <v/>
      </c>
      <c r="K91" s="39" t="str">
        <f t="shared" si="6"/>
        <v/>
      </c>
      <c r="L91" s="18" t="str">
        <f t="shared" si="7"/>
        <v/>
      </c>
    </row>
    <row r="92" spans="1:12" ht="14.45" customHeight="1" x14ac:dyDescent="0.2">
      <c r="A92" s="88">
        <v>82</v>
      </c>
      <c r="B92" s="58"/>
      <c r="C92" s="58"/>
      <c r="D92" s="25" t="str">
        <f>IFERROR(VLOOKUP(VALUE($A92),[1]Benjamin!$A$5:$BA$103,COLUMN(BA:BA),FALSE),"")</f>
        <v/>
      </c>
      <c r="E92" s="63" t="str">
        <f>IFERROR(VLOOKUP(VALUE($A92),[1]Benjamin!$A$5:$BA$103,COLUMN(AA:AA),FALSE),"")</f>
        <v/>
      </c>
      <c r="F92" s="78" t="str">
        <f>IF(LEN(INDEX(B$10:C$109,83,1))&lt;2,IF(LEN(INDEX(B$10:C$109,83,2))&lt;2,"",$B$8),$B$8)</f>
        <v/>
      </c>
      <c r="G92" s="89" t="str">
        <f t="shared" si="4"/>
        <v/>
      </c>
      <c r="H92" s="16" t="str">
        <f t="shared" si="5"/>
        <v/>
      </c>
      <c r="I92" s="90" t="str">
        <f>IFERROR(VLOOKUP($H92,'[2]Klokan-Prijave'!$A$2:$C$1000,2,FALSE),"")</f>
        <v/>
      </c>
      <c r="J92" s="90" t="str">
        <f>IFERROR(VLOOKUP($H92,'[2]Klokan-Prijave'!$A$2:$C$1000,3,FALSE),"")</f>
        <v/>
      </c>
      <c r="K92" s="39" t="str">
        <f t="shared" si="6"/>
        <v/>
      </c>
      <c r="L92" s="18" t="str">
        <f t="shared" si="7"/>
        <v/>
      </c>
    </row>
    <row r="93" spans="1:12" ht="14.45" customHeight="1" x14ac:dyDescent="0.2">
      <c r="A93" s="88">
        <v>83</v>
      </c>
      <c r="B93" s="58"/>
      <c r="C93" s="58"/>
      <c r="D93" s="25" t="str">
        <f>IFERROR(VLOOKUP(VALUE($A93),[1]Benjamin!$A$5:$BA$103,COLUMN(BA:BA),FALSE),"")</f>
        <v/>
      </c>
      <c r="E93" s="63" t="str">
        <f>IFERROR(VLOOKUP(VALUE($A93),[1]Benjamin!$A$5:$BA$103,COLUMN(AA:AA),FALSE),"")</f>
        <v/>
      </c>
      <c r="F93" s="78" t="str">
        <f>IF(LEN(INDEX(B$10:C$109,84,1))&lt;2,IF(LEN(INDEX(B$10:C$109,84,2))&lt;2,"",$B$8),$B$8)</f>
        <v/>
      </c>
      <c r="G93" s="89" t="str">
        <f t="shared" si="4"/>
        <v/>
      </c>
      <c r="H93" s="16" t="str">
        <f t="shared" si="5"/>
        <v/>
      </c>
      <c r="I93" s="90" t="str">
        <f>IFERROR(VLOOKUP($H93,'[2]Klokan-Prijave'!$A$2:$C$1000,2,FALSE),"")</f>
        <v/>
      </c>
      <c r="J93" s="90" t="str">
        <f>IFERROR(VLOOKUP($H93,'[2]Klokan-Prijave'!$A$2:$C$1000,3,FALSE),"")</f>
        <v/>
      </c>
      <c r="K93" s="39" t="str">
        <f t="shared" si="6"/>
        <v/>
      </c>
      <c r="L93" s="18" t="str">
        <f t="shared" si="7"/>
        <v/>
      </c>
    </row>
    <row r="94" spans="1:12" ht="14.45" customHeight="1" x14ac:dyDescent="0.2">
      <c r="A94" s="88">
        <v>84</v>
      </c>
      <c r="B94" s="58"/>
      <c r="C94" s="58"/>
      <c r="D94" s="25" t="str">
        <f>IFERROR(VLOOKUP(VALUE($A94),[1]Benjamin!$A$5:$BA$103,COLUMN(BA:BA),FALSE),"")</f>
        <v/>
      </c>
      <c r="E94" s="63" t="str">
        <f>IFERROR(VLOOKUP(VALUE($A94),[1]Benjamin!$A$5:$BA$103,COLUMN(AA:AA),FALSE),"")</f>
        <v/>
      </c>
      <c r="F94" s="78" t="str">
        <f>IF(LEN(INDEX(B$10:C$109,85,1))&lt;2,IF(LEN(INDEX(B$10:C$109,85,2))&lt;2,"",$B$8),$B$8)</f>
        <v/>
      </c>
      <c r="G94" s="89" t="str">
        <f t="shared" si="4"/>
        <v/>
      </c>
      <c r="H94" s="16" t="str">
        <f t="shared" si="5"/>
        <v/>
      </c>
      <c r="I94" s="90" t="str">
        <f>IFERROR(VLOOKUP($H94,'[2]Klokan-Prijave'!$A$2:$C$1000,2,FALSE),"")</f>
        <v/>
      </c>
      <c r="J94" s="90" t="str">
        <f>IFERROR(VLOOKUP($H94,'[2]Klokan-Prijave'!$A$2:$C$1000,3,FALSE),"")</f>
        <v/>
      </c>
      <c r="K94" s="39" t="str">
        <f t="shared" si="6"/>
        <v/>
      </c>
      <c r="L94" s="18" t="str">
        <f t="shared" si="7"/>
        <v/>
      </c>
    </row>
    <row r="95" spans="1:12" ht="14.45" customHeight="1" x14ac:dyDescent="0.2">
      <c r="A95" s="88">
        <v>85</v>
      </c>
      <c r="B95" s="58"/>
      <c r="C95" s="58"/>
      <c r="D95" s="25" t="str">
        <f>IFERROR(VLOOKUP(VALUE($A95),[1]Benjamin!$A$5:$BA$103,COLUMN(BA:BA),FALSE),"")</f>
        <v/>
      </c>
      <c r="E95" s="63" t="str">
        <f>IFERROR(VLOOKUP(VALUE($A95),[1]Benjamin!$A$5:$BA$103,COLUMN(AA:AA),FALSE),"")</f>
        <v/>
      </c>
      <c r="F95" s="78" t="str">
        <f>IF(LEN(INDEX(B$10:C$109,86,1))&lt;2,IF(LEN(INDEX(B$10:C$109,86,2))&lt;2,"",$B$8),$B$8)</f>
        <v/>
      </c>
      <c r="G95" s="89" t="str">
        <f t="shared" si="4"/>
        <v/>
      </c>
      <c r="H95" s="16" t="str">
        <f t="shared" si="5"/>
        <v/>
      </c>
      <c r="I95" s="90" t="str">
        <f>IFERROR(VLOOKUP($H95,'[2]Klokan-Prijave'!$A$2:$C$1000,2,FALSE),"")</f>
        <v/>
      </c>
      <c r="J95" s="90" t="str">
        <f>IFERROR(VLOOKUP($H95,'[2]Klokan-Prijave'!$A$2:$C$1000,3,FALSE),"")</f>
        <v/>
      </c>
      <c r="K95" s="39" t="str">
        <f t="shared" si="6"/>
        <v/>
      </c>
      <c r="L95" s="18" t="str">
        <f t="shared" si="7"/>
        <v/>
      </c>
    </row>
    <row r="96" spans="1:12" ht="14.45" customHeight="1" x14ac:dyDescent="0.2">
      <c r="A96" s="88">
        <v>86</v>
      </c>
      <c r="B96" s="58"/>
      <c r="C96" s="58"/>
      <c r="D96" s="25" t="str">
        <f>IFERROR(VLOOKUP(VALUE($A96),[1]Benjamin!$A$5:$BA$103,COLUMN(BA:BA),FALSE),"")</f>
        <v/>
      </c>
      <c r="E96" s="63" t="str">
        <f>IFERROR(VLOOKUP(VALUE($A96),[1]Benjamin!$A$5:$BA$103,COLUMN(AA:AA),FALSE),"")</f>
        <v/>
      </c>
      <c r="F96" s="78" t="str">
        <f>IF(LEN(INDEX(B$10:C$109,87,1))&lt;2,IF(LEN(INDEX(B$10:C$109,87,2))&lt;2,"",$B$8),$B$8)</f>
        <v/>
      </c>
      <c r="G96" s="89" t="str">
        <f t="shared" si="4"/>
        <v/>
      </c>
      <c r="H96" s="16" t="str">
        <f t="shared" si="5"/>
        <v/>
      </c>
      <c r="I96" s="90" t="str">
        <f>IFERROR(VLOOKUP($H96,'[2]Klokan-Prijave'!$A$2:$C$1000,2,FALSE),"")</f>
        <v/>
      </c>
      <c r="J96" s="90" t="str">
        <f>IFERROR(VLOOKUP($H96,'[2]Klokan-Prijave'!$A$2:$C$1000,3,FALSE),"")</f>
        <v/>
      </c>
      <c r="K96" s="39" t="str">
        <f t="shared" si="6"/>
        <v/>
      </c>
      <c r="L96" s="18" t="str">
        <f t="shared" si="7"/>
        <v/>
      </c>
    </row>
    <row r="97" spans="1:12" ht="14.45" customHeight="1" x14ac:dyDescent="0.2">
      <c r="A97" s="88">
        <v>87</v>
      </c>
      <c r="B97" s="58"/>
      <c r="C97" s="58"/>
      <c r="D97" s="25" t="str">
        <f>IFERROR(VLOOKUP(VALUE($A97),[1]Benjamin!$A$5:$BA$103,COLUMN(BA:BA),FALSE),"")</f>
        <v/>
      </c>
      <c r="E97" s="63" t="str">
        <f>IFERROR(VLOOKUP(VALUE($A97),[1]Benjamin!$A$5:$BA$103,COLUMN(AA:AA),FALSE),"")</f>
        <v/>
      </c>
      <c r="F97" s="78" t="str">
        <f>IF(LEN(INDEX(B$10:C$109,88,1))&lt;2,IF(LEN(INDEX(B$10:C$109,88,2))&lt;2,"",$B$8),$B$8)</f>
        <v/>
      </c>
      <c r="G97" s="89" t="str">
        <f t="shared" si="4"/>
        <v/>
      </c>
      <c r="H97" s="16" t="str">
        <f t="shared" si="5"/>
        <v/>
      </c>
      <c r="I97" s="90" t="str">
        <f>IFERROR(VLOOKUP($H97,'[2]Klokan-Prijave'!$A$2:$C$1000,2,FALSE),"")</f>
        <v/>
      </c>
      <c r="J97" s="90" t="str">
        <f>IFERROR(VLOOKUP($H97,'[2]Klokan-Prijave'!$A$2:$C$1000,3,FALSE),"")</f>
        <v/>
      </c>
      <c r="K97" s="39" t="str">
        <f t="shared" si="6"/>
        <v/>
      </c>
      <c r="L97" s="18" t="str">
        <f t="shared" si="7"/>
        <v/>
      </c>
    </row>
    <row r="98" spans="1:12" ht="14.45" customHeight="1" x14ac:dyDescent="0.2">
      <c r="A98" s="88">
        <v>88</v>
      </c>
      <c r="B98" s="58"/>
      <c r="C98" s="58"/>
      <c r="D98" s="25" t="str">
        <f>IFERROR(VLOOKUP(VALUE($A98),[1]Benjamin!$A$5:$BA$103,COLUMN(BA:BA),FALSE),"")</f>
        <v/>
      </c>
      <c r="E98" s="63" t="str">
        <f>IFERROR(VLOOKUP(VALUE($A98),[1]Benjamin!$A$5:$BA$103,COLUMN(AA:AA),FALSE),"")</f>
        <v/>
      </c>
      <c r="F98" s="78" t="str">
        <f>IF(LEN(INDEX(B$10:C$109,89,1))&lt;2,IF(LEN(INDEX(B$10:C$109,89,2))&lt;2,"",$B$8),$B$8)</f>
        <v/>
      </c>
      <c r="G98" s="89" t="str">
        <f t="shared" si="4"/>
        <v/>
      </c>
      <c r="H98" s="16" t="str">
        <f t="shared" si="5"/>
        <v/>
      </c>
      <c r="I98" s="90" t="str">
        <f>IFERROR(VLOOKUP($H98,'[2]Klokan-Prijave'!$A$2:$C$1000,2,FALSE),"")</f>
        <v/>
      </c>
      <c r="J98" s="90" t="str">
        <f>IFERROR(VLOOKUP($H98,'[2]Klokan-Prijave'!$A$2:$C$1000,3,FALSE),"")</f>
        <v/>
      </c>
      <c r="K98" s="39" t="str">
        <f t="shared" si="6"/>
        <v/>
      </c>
      <c r="L98" s="18" t="str">
        <f t="shared" si="7"/>
        <v/>
      </c>
    </row>
    <row r="99" spans="1:12" ht="14.45" customHeight="1" x14ac:dyDescent="0.2">
      <c r="A99" s="88">
        <v>89</v>
      </c>
      <c r="B99" s="58"/>
      <c r="C99" s="58"/>
      <c r="D99" s="25" t="str">
        <f>IFERROR(VLOOKUP(VALUE($A99),[1]Benjamin!$A$5:$BA$103,COLUMN(BA:BA),FALSE),"")</f>
        <v/>
      </c>
      <c r="E99" s="63" t="str">
        <f>IFERROR(VLOOKUP(VALUE($A99),[1]Benjamin!$A$5:$BA$103,COLUMN(AA:AA),FALSE),"")</f>
        <v/>
      </c>
      <c r="F99" s="78" t="str">
        <f>IF(LEN(INDEX(B$10:C$109,90,1))&lt;2,IF(LEN(INDEX(B$10:C$109,90,2))&lt;2,"",$B$8),$B$8)</f>
        <v/>
      </c>
      <c r="G99" s="89" t="str">
        <f t="shared" si="4"/>
        <v/>
      </c>
      <c r="H99" s="16" t="str">
        <f t="shared" si="5"/>
        <v/>
      </c>
      <c r="I99" s="90" t="str">
        <f>IFERROR(VLOOKUP($H99,'[2]Klokan-Prijave'!$A$2:$C$1000,2,FALSE),"")</f>
        <v/>
      </c>
      <c r="J99" s="90" t="str">
        <f>IFERROR(VLOOKUP($H99,'[2]Klokan-Prijave'!$A$2:$C$1000,3,FALSE),"")</f>
        <v/>
      </c>
      <c r="K99" s="39" t="str">
        <f t="shared" si="6"/>
        <v/>
      </c>
      <c r="L99" s="18" t="str">
        <f t="shared" si="7"/>
        <v/>
      </c>
    </row>
    <row r="100" spans="1:12" ht="14.45" customHeight="1" x14ac:dyDescent="0.2">
      <c r="A100" s="88">
        <v>90</v>
      </c>
      <c r="B100" s="58"/>
      <c r="C100" s="58"/>
      <c r="D100" s="25" t="str">
        <f>IFERROR(VLOOKUP(VALUE($A100),[1]Benjamin!$A$5:$BA$103,COLUMN(BA:BA),FALSE),"")</f>
        <v/>
      </c>
      <c r="E100" s="63" t="str">
        <f>IFERROR(VLOOKUP(VALUE($A100),[1]Benjamin!$A$5:$BA$103,COLUMN(AA:AA),FALSE),"")</f>
        <v/>
      </c>
      <c r="F100" s="78" t="str">
        <f>IF(LEN(INDEX(B$10:C$109,91,1))&lt;2,IF(LEN(INDEX(B$10:C$109,91,2))&lt;2,"",$B$8),$B$8)</f>
        <v/>
      </c>
      <c r="G100" s="89" t="str">
        <f t="shared" si="4"/>
        <v/>
      </c>
      <c r="H100" s="16" t="str">
        <f t="shared" si="5"/>
        <v/>
      </c>
      <c r="I100" s="90" t="str">
        <f>IFERROR(VLOOKUP($H100,'[2]Klokan-Prijave'!$A$2:$C$1000,2,FALSE),"")</f>
        <v/>
      </c>
      <c r="J100" s="90" t="str">
        <f>IFERROR(VLOOKUP($H100,'[2]Klokan-Prijave'!$A$2:$C$1000,3,FALSE),"")</f>
        <v/>
      </c>
      <c r="K100" s="39" t="str">
        <f t="shared" si="6"/>
        <v/>
      </c>
      <c r="L100" s="18" t="str">
        <f t="shared" si="7"/>
        <v/>
      </c>
    </row>
    <row r="101" spans="1:12" ht="14.45" customHeight="1" x14ac:dyDescent="0.2">
      <c r="A101" s="88">
        <v>91</v>
      </c>
      <c r="B101" s="58"/>
      <c r="C101" s="58"/>
      <c r="D101" s="25" t="str">
        <f>IFERROR(VLOOKUP(VALUE($A101),[1]Benjamin!$A$5:$BA$103,COLUMN(BA:BA),FALSE),"")</f>
        <v/>
      </c>
      <c r="E101" s="63" t="str">
        <f>IFERROR(VLOOKUP(VALUE($A101),[1]Benjamin!$A$5:$BA$103,COLUMN(AA:AA),FALSE),"")</f>
        <v/>
      </c>
      <c r="F101" s="78" t="str">
        <f>IF(LEN(INDEX(B$10:C$109,92,1))&lt;2,IF(LEN(INDEX(B$10:C$109,92,2))&lt;2,"",$B$8),$B$8)</f>
        <v/>
      </c>
      <c r="G101" s="89" t="str">
        <f t="shared" si="4"/>
        <v/>
      </c>
      <c r="H101" s="16" t="str">
        <f t="shared" si="5"/>
        <v/>
      </c>
      <c r="I101" s="90" t="str">
        <f>IFERROR(VLOOKUP($H101,'[2]Klokan-Prijave'!$A$2:$C$1000,2,FALSE),"")</f>
        <v/>
      </c>
      <c r="J101" s="90" t="str">
        <f>IFERROR(VLOOKUP($H101,'[2]Klokan-Prijave'!$A$2:$C$1000,3,FALSE),"")</f>
        <v/>
      </c>
      <c r="K101" s="39" t="str">
        <f t="shared" si="6"/>
        <v/>
      </c>
      <c r="L101" s="18" t="str">
        <f t="shared" si="7"/>
        <v/>
      </c>
    </row>
    <row r="102" spans="1:12" ht="14.45" customHeight="1" x14ac:dyDescent="0.2">
      <c r="A102" s="88">
        <v>92</v>
      </c>
      <c r="B102" s="58"/>
      <c r="C102" s="58"/>
      <c r="D102" s="25" t="str">
        <f>IFERROR(VLOOKUP(VALUE($A102),[1]Benjamin!$A$5:$BA$103,COLUMN(BA:BA),FALSE),"")</f>
        <v/>
      </c>
      <c r="E102" s="63" t="str">
        <f>IFERROR(VLOOKUP(VALUE($A102),[1]Benjamin!$A$5:$BA$103,COLUMN(AA:AA),FALSE),"")</f>
        <v/>
      </c>
      <c r="F102" s="78" t="str">
        <f>IF(LEN(INDEX(B$10:C$109,93,1))&lt;2,IF(LEN(INDEX(B$10:C$109,93,2))&lt;2,"",$B$8),$B$8)</f>
        <v/>
      </c>
      <c r="G102" s="89" t="str">
        <f t="shared" si="4"/>
        <v/>
      </c>
      <c r="H102" s="16" t="str">
        <f t="shared" si="5"/>
        <v/>
      </c>
      <c r="I102" s="90" t="str">
        <f>IFERROR(VLOOKUP($H102,'[2]Klokan-Prijave'!$A$2:$C$1000,2,FALSE),"")</f>
        <v/>
      </c>
      <c r="J102" s="90" t="str">
        <f>IFERROR(VLOOKUP($H102,'[2]Klokan-Prijave'!$A$2:$C$1000,3,FALSE),"")</f>
        <v/>
      </c>
      <c r="K102" s="39" t="str">
        <f t="shared" si="6"/>
        <v/>
      </c>
      <c r="L102" s="18" t="str">
        <f t="shared" si="7"/>
        <v/>
      </c>
    </row>
    <row r="103" spans="1:12" ht="14.45" customHeight="1" x14ac:dyDescent="0.2">
      <c r="A103" s="88">
        <v>93</v>
      </c>
      <c r="B103" s="58"/>
      <c r="C103" s="58"/>
      <c r="D103" s="25" t="str">
        <f>IFERROR(VLOOKUP(VALUE($A103),[1]Benjamin!$A$5:$BA$103,COLUMN(BA:BA),FALSE),"")</f>
        <v/>
      </c>
      <c r="E103" s="63" t="str">
        <f>IFERROR(VLOOKUP(VALUE($A103),[1]Benjamin!$A$5:$BA$103,COLUMN(AA:AA),FALSE),"")</f>
        <v/>
      </c>
      <c r="F103" s="78" t="str">
        <f>IF(LEN(INDEX(B$10:C$109,94,1))&lt;2,IF(LEN(INDEX(B$10:C$109,94,2))&lt;2,"",$B$8),$B$8)</f>
        <v/>
      </c>
      <c r="G103" s="89" t="str">
        <f t="shared" si="4"/>
        <v/>
      </c>
      <c r="H103" s="16" t="str">
        <f t="shared" si="5"/>
        <v/>
      </c>
      <c r="I103" s="90" t="str">
        <f>IFERROR(VLOOKUP($H103,'[2]Klokan-Prijave'!$A$2:$C$1000,2,FALSE),"")</f>
        <v/>
      </c>
      <c r="J103" s="90" t="str">
        <f>IFERROR(VLOOKUP($H103,'[2]Klokan-Prijave'!$A$2:$C$1000,3,FALSE),"")</f>
        <v/>
      </c>
      <c r="K103" s="39" t="str">
        <f t="shared" si="6"/>
        <v/>
      </c>
      <c r="L103" s="18" t="str">
        <f t="shared" si="7"/>
        <v/>
      </c>
    </row>
    <row r="104" spans="1:12" ht="14.45" customHeight="1" x14ac:dyDescent="0.2">
      <c r="A104" s="88">
        <v>94</v>
      </c>
      <c r="B104" s="58"/>
      <c r="C104" s="58"/>
      <c r="D104" s="25" t="str">
        <f>IFERROR(VLOOKUP(VALUE($A104),[1]Benjamin!$A$5:$BA$103,COLUMN(BA:BA),FALSE),"")</f>
        <v/>
      </c>
      <c r="E104" s="63" t="str">
        <f>IFERROR(VLOOKUP(VALUE($A104),[1]Benjamin!$A$5:$BA$103,COLUMN(AA:AA),FALSE),"")</f>
        <v/>
      </c>
      <c r="F104" s="78" t="str">
        <f>IF(LEN(INDEX(B$10:C$109,95,1))&lt;2,IF(LEN(INDEX(B$10:C$109,95,2))&lt;2,"",$B$8),$B$8)</f>
        <v/>
      </c>
      <c r="G104" s="89" t="str">
        <f t="shared" si="4"/>
        <v/>
      </c>
      <c r="H104" s="16" t="str">
        <f t="shared" si="5"/>
        <v/>
      </c>
      <c r="I104" s="90" t="str">
        <f>IFERROR(VLOOKUP($H104,'[2]Klokan-Prijave'!$A$2:$C$1000,2,FALSE),"")</f>
        <v/>
      </c>
      <c r="J104" s="90" t="str">
        <f>IFERROR(VLOOKUP($H104,'[2]Klokan-Prijave'!$A$2:$C$1000,3,FALSE),"")</f>
        <v/>
      </c>
      <c r="K104" s="39" t="str">
        <f t="shared" si="6"/>
        <v/>
      </c>
      <c r="L104" s="18" t="str">
        <f t="shared" si="7"/>
        <v/>
      </c>
    </row>
    <row r="105" spans="1:12" ht="14.45" customHeight="1" x14ac:dyDescent="0.2">
      <c r="A105" s="88">
        <v>95</v>
      </c>
      <c r="B105" s="58"/>
      <c r="C105" s="58"/>
      <c r="D105" s="25" t="str">
        <f>IFERROR(VLOOKUP(VALUE($A105),[1]Benjamin!$A$5:$BA$103,COLUMN(BA:BA),FALSE),"")</f>
        <v/>
      </c>
      <c r="E105" s="63" t="str">
        <f>IFERROR(VLOOKUP(VALUE($A105),[1]Benjamin!$A$5:$BA$103,COLUMN(AA:AA),FALSE),"")</f>
        <v/>
      </c>
      <c r="F105" s="78" t="str">
        <f>IF(LEN(INDEX(B$10:C$109,96,1))&lt;2,IF(LEN(INDEX(B$10:C$109,96,2))&lt;2,"",$B$8),$B$8)</f>
        <v/>
      </c>
      <c r="G105" s="89" t="str">
        <f t="shared" si="4"/>
        <v/>
      </c>
      <c r="H105" s="16" t="str">
        <f t="shared" si="5"/>
        <v/>
      </c>
      <c r="I105" s="90" t="str">
        <f>IFERROR(VLOOKUP($H105,'[2]Klokan-Prijave'!$A$2:$C$1000,2,FALSE),"")</f>
        <v/>
      </c>
      <c r="J105" s="90" t="str">
        <f>IFERROR(VLOOKUP($H105,'[2]Klokan-Prijave'!$A$2:$C$1000,3,FALSE),"")</f>
        <v/>
      </c>
      <c r="K105" s="39" t="str">
        <f t="shared" si="6"/>
        <v/>
      </c>
      <c r="L105" s="18" t="str">
        <f t="shared" si="7"/>
        <v/>
      </c>
    </row>
    <row r="106" spans="1:12" ht="14.45" customHeight="1" x14ac:dyDescent="0.2">
      <c r="A106" s="88">
        <v>96</v>
      </c>
      <c r="B106" s="58"/>
      <c r="C106" s="58"/>
      <c r="D106" s="25" t="str">
        <f>IFERROR(VLOOKUP(VALUE($A106),[1]Benjamin!$A$5:$BA$103,COLUMN(BA:BA),FALSE),"")</f>
        <v/>
      </c>
      <c r="E106" s="63" t="str">
        <f>IFERROR(VLOOKUP(VALUE($A106),[1]Benjamin!$A$5:$BA$103,COLUMN(AA:AA),FALSE),"")</f>
        <v/>
      </c>
      <c r="F106" s="78" t="str">
        <f>IF(LEN(INDEX(B$10:C$109,97,1))&lt;2,IF(LEN(INDEX(B$10:C$109,97,2))&lt;2,"",$B$8),$B$8)</f>
        <v/>
      </c>
      <c r="G106" s="89" t="str">
        <f t="shared" si="4"/>
        <v/>
      </c>
      <c r="H106" s="16" t="str">
        <f t="shared" si="5"/>
        <v/>
      </c>
      <c r="I106" s="90" t="str">
        <f>IFERROR(VLOOKUP($H106,'[2]Klokan-Prijave'!$A$2:$C$1000,2,FALSE),"")</f>
        <v/>
      </c>
      <c r="J106" s="90" t="str">
        <f>IFERROR(VLOOKUP($H106,'[2]Klokan-Prijave'!$A$2:$C$1000,3,FALSE),"")</f>
        <v/>
      </c>
      <c r="K106" s="39" t="str">
        <f t="shared" si="6"/>
        <v/>
      </c>
      <c r="L106" s="18" t="str">
        <f t="shared" si="7"/>
        <v/>
      </c>
    </row>
    <row r="107" spans="1:12" ht="14.45" customHeight="1" x14ac:dyDescent="0.2">
      <c r="A107" s="88">
        <v>97</v>
      </c>
      <c r="B107" s="58"/>
      <c r="C107" s="58"/>
      <c r="D107" s="25" t="str">
        <f>IFERROR(VLOOKUP(VALUE($A107),[1]Benjamin!$A$5:$BA$103,COLUMN(BA:BA),FALSE),"")</f>
        <v/>
      </c>
      <c r="E107" s="63" t="str">
        <f>IFERROR(VLOOKUP(VALUE($A107),[1]Benjamin!$A$5:$BA$103,COLUMN(AA:AA),FALSE),"")</f>
        <v/>
      </c>
      <c r="F107" s="78" t="str">
        <f>IF(LEN(INDEX(B$10:C$109,98,1))&lt;2,IF(LEN(INDEX(B$10:C$109,98,2))&lt;2,"",$B$8),$B$8)</f>
        <v/>
      </c>
      <c r="G107" s="89" t="str">
        <f t="shared" si="4"/>
        <v/>
      </c>
      <c r="H107" s="16" t="str">
        <f t="shared" si="5"/>
        <v/>
      </c>
      <c r="I107" s="90" t="str">
        <f>IFERROR(VLOOKUP($H107,'[2]Klokan-Prijave'!$A$2:$C$1000,2,FALSE),"")</f>
        <v/>
      </c>
      <c r="J107" s="90" t="str">
        <f>IFERROR(VLOOKUP($H107,'[2]Klokan-Prijave'!$A$2:$C$1000,3,FALSE),"")</f>
        <v/>
      </c>
      <c r="K107" s="39" t="str">
        <f t="shared" si="6"/>
        <v/>
      </c>
      <c r="L107" s="18" t="str">
        <f t="shared" si="7"/>
        <v/>
      </c>
    </row>
    <row r="108" spans="1:12" ht="14.45" customHeight="1" x14ac:dyDescent="0.2">
      <c r="A108" s="88">
        <v>98</v>
      </c>
      <c r="B108" s="58"/>
      <c r="C108" s="58"/>
      <c r="D108" s="25" t="str">
        <f>IFERROR(VLOOKUP(VALUE($A108),[1]Benjamin!$A$5:$BA$103,COLUMN(BA:BA),FALSE),"")</f>
        <v/>
      </c>
      <c r="E108" s="63" t="str">
        <f>IFERROR(VLOOKUP(VALUE($A108),[1]Benjamin!$A$5:$BA$103,COLUMN(AA:AA),FALSE),"")</f>
        <v/>
      </c>
      <c r="F108" s="78" t="str">
        <f>IF(LEN(INDEX(B$10:C$109,99,1))&lt;2,IF(LEN(INDEX(B$10:C$109,99,2))&lt;2,"",$B$8),$B$8)</f>
        <v/>
      </c>
      <c r="G108" s="89" t="str">
        <f t="shared" si="4"/>
        <v/>
      </c>
      <c r="H108" s="16" t="str">
        <f t="shared" si="5"/>
        <v/>
      </c>
      <c r="I108" s="90" t="str">
        <f>IFERROR(VLOOKUP($H108,'[2]Klokan-Prijave'!$A$2:$C$1000,2,FALSE),"")</f>
        <v/>
      </c>
      <c r="J108" s="90" t="str">
        <f>IFERROR(VLOOKUP($H108,'[2]Klokan-Prijave'!$A$2:$C$1000,3,FALSE),"")</f>
        <v/>
      </c>
      <c r="K108" s="39" t="str">
        <f t="shared" si="6"/>
        <v/>
      </c>
      <c r="L108" s="18" t="str">
        <f t="shared" si="7"/>
        <v/>
      </c>
    </row>
    <row r="109" spans="1:12" ht="14.45" customHeight="1" x14ac:dyDescent="0.2">
      <c r="A109" s="88">
        <v>99</v>
      </c>
      <c r="B109" s="58"/>
      <c r="C109" s="58"/>
      <c r="D109" s="25" t="str">
        <f>IFERROR(VLOOKUP(VALUE($A109),[1]Benjamin!$A$5:$BA$103,COLUMN(BA:BA),FALSE),"")</f>
        <v/>
      </c>
      <c r="E109" s="63" t="str">
        <f>IFERROR(VLOOKUP(VALUE($A109),[1]Benjamin!$A$5:$BA$103,COLUMN(AA:AA),FALSE),"")</f>
        <v/>
      </c>
      <c r="F109" s="78" t="str">
        <f>IF(LEN(INDEX(B$10:C$109,100,1))&lt;2,IF(LEN(INDEX(B$10:C$109,100,2))&lt;2,"",$B$8),$B$8)</f>
        <v/>
      </c>
      <c r="G109" s="89" t="str">
        <f t="shared" si="4"/>
        <v/>
      </c>
      <c r="H109" s="16" t="str">
        <f t="shared" si="5"/>
        <v/>
      </c>
      <c r="I109" s="90" t="str">
        <f>IFERROR(VLOOKUP($H109,'[2]Klokan-Prijave'!$A$2:$C$1000,2,FALSE),"")</f>
        <v/>
      </c>
      <c r="J109" s="90" t="str">
        <f>IFERROR(VLOOKUP($H109,'[2]Klokan-Prijave'!$A$2:$C$1000,3,FALSE),"")</f>
        <v/>
      </c>
      <c r="K109" s="39" t="str">
        <f t="shared" si="6"/>
        <v/>
      </c>
      <c r="L109" s="18" t="str">
        <f t="shared" si="7"/>
        <v/>
      </c>
    </row>
  </sheetData>
  <sheetProtection password="E65F" sheet="1" objects="1" scenarios="1" selectLockedCells="1"/>
  <sortState ref="A10:L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B11:B109 C11:C17 C19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&amp;L&amp;8Benjamin&amp;R&amp;8Stranica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09"/>
  <sheetViews>
    <sheetView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27" hidden="1" customWidth="1"/>
    <col min="5" max="5" width="4.28515625" style="19" hidden="1" customWidth="1"/>
    <col min="6" max="6" width="9.28515625" style="79" hidden="1" customWidth="1"/>
    <col min="7" max="7" width="10.7109375" style="79" hidden="1" customWidth="1"/>
    <col min="8" max="8" width="12.42578125" style="19" hidden="1" customWidth="1"/>
    <col min="9" max="9" width="5.7109375" style="1" hidden="1" customWidth="1"/>
    <col min="10" max="10" width="6.5703125" style="1" hidden="1" customWidth="1"/>
    <col min="11" max="11" width="8.42578125" style="37" hidden="1" customWidth="1"/>
    <col min="12" max="12" width="10.140625" style="15" hidden="1" customWidth="1"/>
    <col min="13" max="14" width="9.140625" customWidth="1"/>
  </cols>
  <sheetData>
    <row r="1" spans="1:12" s="2" customFormat="1" ht="21" customHeight="1" x14ac:dyDescent="0.3">
      <c r="A1" s="98" t="str">
        <f>'Unos osnovnih podataka i upute'!A1:I1</f>
        <v>Matematičko natjecanje "Klokan bez granica" 2025.</v>
      </c>
      <c r="B1" s="98"/>
      <c r="C1" s="98"/>
      <c r="D1" s="26"/>
      <c r="E1" s="15"/>
      <c r="F1" s="65"/>
      <c r="G1" s="65"/>
      <c r="H1" s="76"/>
      <c r="I1" s="72"/>
      <c r="J1" s="3"/>
      <c r="K1" s="37"/>
      <c r="L1" s="15"/>
    </row>
    <row r="2" spans="1:12" s="2" customFormat="1" ht="15.95" customHeight="1" x14ac:dyDescent="0.3">
      <c r="A2" s="116" t="s">
        <v>34</v>
      </c>
      <c r="B2" s="116"/>
      <c r="C2" s="116"/>
      <c r="D2" s="26"/>
      <c r="E2" s="15"/>
      <c r="F2" s="65"/>
      <c r="G2" s="65"/>
      <c r="H2" s="76"/>
      <c r="I2" s="3"/>
      <c r="J2" s="3"/>
      <c r="K2" s="37"/>
      <c r="L2" s="15"/>
    </row>
    <row r="3" spans="1:12" s="2" customFormat="1" ht="8.1" customHeight="1" x14ac:dyDescent="0.2">
      <c r="A3" s="113"/>
      <c r="B3" s="113"/>
      <c r="C3" s="113"/>
      <c r="D3" s="26"/>
      <c r="E3" s="15"/>
      <c r="F3" s="65"/>
      <c r="G3" s="65"/>
      <c r="H3" s="15"/>
      <c r="I3" s="3"/>
      <c r="J3" s="3"/>
      <c r="K3" s="37"/>
      <c r="L3" s="15"/>
    </row>
    <row r="4" spans="1:12" s="2" customFormat="1" ht="14.1" customHeight="1" x14ac:dyDescent="0.2">
      <c r="A4" s="8" t="str">
        <f>'Unos osnovnih podataka i upute'!A5</f>
        <v>Naziv škole:</v>
      </c>
      <c r="B4" s="129">
        <f>'Unos osnovnih podataka i upute'!B5:B5</f>
        <v>0</v>
      </c>
      <c r="C4" s="130"/>
      <c r="D4" s="26"/>
      <c r="E4" s="15"/>
      <c r="F4" s="65"/>
      <c r="G4" s="65"/>
      <c r="H4" s="77"/>
      <c r="I4" s="3"/>
      <c r="J4" s="3"/>
      <c r="K4" s="37"/>
      <c r="L4" s="15"/>
    </row>
    <row r="5" spans="1:12" s="2" customFormat="1" ht="14.1" customHeight="1" thickBot="1" x14ac:dyDescent="0.25">
      <c r="A5" s="86" t="str">
        <f>'Unos osnovnih podataka i upute'!A6</f>
        <v>Naziv mjesta:</v>
      </c>
      <c r="B5" s="133">
        <f>'Unos osnovnih podataka i upute'!B6:B6</f>
        <v>0</v>
      </c>
      <c r="C5" s="134"/>
      <c r="D5" s="26"/>
      <c r="E5" s="15"/>
      <c r="F5" s="65"/>
      <c r="G5" s="65"/>
      <c r="H5" s="77"/>
      <c r="I5" s="3"/>
      <c r="J5" s="3"/>
      <c r="K5" s="37"/>
      <c r="L5" s="15"/>
    </row>
    <row r="6" spans="1:12" s="2" customFormat="1" ht="14.1" customHeight="1" x14ac:dyDescent="0.2">
      <c r="A6" s="7" t="str">
        <f>'Unos osnovnih podataka i upute'!A7</f>
        <v>Oznaka škole:</v>
      </c>
      <c r="B6" s="92">
        <f>'Unos osnovnih podataka i upute'!B7:B7</f>
        <v>0</v>
      </c>
      <c r="C6" s="124" t="s">
        <v>22</v>
      </c>
      <c r="D6" s="26"/>
      <c r="E6" s="15"/>
      <c r="F6" s="65"/>
      <c r="G6" s="65"/>
      <c r="H6" s="15"/>
      <c r="I6" s="3"/>
      <c r="J6" s="3"/>
      <c r="K6" s="37"/>
      <c r="L6" s="15"/>
    </row>
    <row r="7" spans="1:12" s="2" customFormat="1" ht="6" customHeight="1" x14ac:dyDescent="0.2">
      <c r="A7" s="11"/>
      <c r="B7" s="4"/>
      <c r="C7" s="131"/>
      <c r="D7" s="26"/>
      <c r="E7" s="15"/>
      <c r="F7" s="65"/>
      <c r="G7" s="65"/>
      <c r="H7" s="15"/>
      <c r="I7" s="3"/>
      <c r="J7" s="3"/>
      <c r="K7" s="37"/>
      <c r="L7" s="15"/>
    </row>
    <row r="8" spans="1:12" s="2" customFormat="1" ht="14.1" customHeight="1" thickBot="1" x14ac:dyDescent="0.25">
      <c r="A8" s="10" t="s">
        <v>16</v>
      </c>
      <c r="B8" s="9" t="s">
        <v>6</v>
      </c>
      <c r="C8" s="126"/>
      <c r="D8" s="26"/>
      <c r="E8" s="15"/>
      <c r="F8" s="65"/>
      <c r="G8" s="65"/>
      <c r="H8" s="15"/>
      <c r="I8" s="3"/>
      <c r="J8" s="3"/>
      <c r="K8" s="37"/>
      <c r="L8" s="15"/>
    </row>
    <row r="9" spans="1:12" s="2" customFormat="1" ht="6" customHeight="1" x14ac:dyDescent="0.2">
      <c r="A9" s="6"/>
      <c r="B9" s="5"/>
      <c r="C9" s="5"/>
      <c r="D9" s="26"/>
      <c r="E9" s="15"/>
      <c r="F9" s="65"/>
      <c r="G9" s="65"/>
      <c r="H9" s="15"/>
      <c r="I9" s="3"/>
      <c r="J9" s="3"/>
      <c r="K9" s="37"/>
      <c r="L9" s="15"/>
    </row>
    <row r="10" spans="1:12" s="2" customFormat="1" ht="20.100000000000001" customHeight="1" thickBot="1" x14ac:dyDescent="0.25">
      <c r="A10" s="28" t="s">
        <v>0</v>
      </c>
      <c r="B10" s="29" t="s">
        <v>2</v>
      </c>
      <c r="C10" s="29" t="s">
        <v>1</v>
      </c>
      <c r="D10" s="31" t="s">
        <v>13</v>
      </c>
      <c r="E10" s="32" t="s">
        <v>15</v>
      </c>
      <c r="F10" s="80" t="s">
        <v>14</v>
      </c>
      <c r="G10" s="81" t="s">
        <v>18</v>
      </c>
      <c r="H10" s="43" t="s">
        <v>17</v>
      </c>
      <c r="I10" s="80" t="s">
        <v>11</v>
      </c>
      <c r="J10" s="80" t="s">
        <v>12</v>
      </c>
      <c r="K10" s="38" t="s">
        <v>19</v>
      </c>
      <c r="L10" s="43" t="s">
        <v>20</v>
      </c>
    </row>
    <row r="11" spans="1:12" s="2" customFormat="1" ht="14.45" customHeight="1" x14ac:dyDescent="0.2">
      <c r="A11" s="88">
        <v>1</v>
      </c>
      <c r="B11" s="44"/>
      <c r="C11" s="45"/>
      <c r="D11" s="25" t="str">
        <f>IFERROR(VLOOKUP(VALUE($A11),[1]Cadet!$A$5:$BA$103,COLUMN(BA:BA),FALSE),"")</f>
        <v/>
      </c>
      <c r="E11" s="63" t="str">
        <f>IFERROR(VLOOKUP(VALUE($A11),[1]Cadet!$A$5:$BA$103,COLUMN(AA:AA),FALSE),"")</f>
        <v/>
      </c>
      <c r="F11" s="67" t="str">
        <f>IF(LEN(INDEX(B$10:C$109,2,1))&lt;2,IF(LEN(INDEX(B$10:C$109,2,2))&lt;2,"",$B$8),$B$8)</f>
        <v/>
      </c>
      <c r="G11" s="89" t="str">
        <f>IF($F11="",(IF($D11="","",IF($B$6&gt;999,"SŠ","OŠ"))),IF($B$6&gt;999,"SŠ","OŠ"))</f>
        <v/>
      </c>
      <c r="H11" s="16" t="str">
        <f>IF($G11="","",$B$6)</f>
        <v/>
      </c>
      <c r="I11" s="90" t="str">
        <f>IFERROR(VLOOKUP($H11,'[2]Klokan-Prijave'!$A$2:$C$1000,2,FALSE),"")</f>
        <v/>
      </c>
      <c r="J11" s="90" t="str">
        <f>IFERROR(VLOOKUP($H11,'[2]Klokan-Prijave'!$A$2:$C$1000,3,FALSE),"")</f>
        <v/>
      </c>
      <c r="K11" s="17" t="str">
        <f>IF(D11="","",D11/120)</f>
        <v/>
      </c>
      <c r="L11" s="16" t="str">
        <f>IF(D11="","",SUMPRODUCT((D11&lt;D$11:D$109)/COUNTIF(D$11:D$109,D$11:D$109)))</f>
        <v/>
      </c>
    </row>
    <row r="12" spans="1:12" ht="14.45" customHeight="1" x14ac:dyDescent="0.2">
      <c r="A12" s="88">
        <v>2</v>
      </c>
      <c r="B12" s="45"/>
      <c r="C12" s="45"/>
      <c r="D12" s="25" t="str">
        <f>IFERROR(VLOOKUP(VALUE($A12),[1]Cadet!$A$5:$BA$103,COLUMN(BA:BA),FALSE),"")</f>
        <v/>
      </c>
      <c r="E12" s="63" t="str">
        <f>IFERROR(VLOOKUP(VALUE($A12),[1]Cadet!$A$5:$BA$103,COLUMN(AA:AA),FALSE),"")</f>
        <v/>
      </c>
      <c r="F12" s="78" t="str">
        <f>IF(LEN(INDEX(B$10:C$109,3,1))&lt;2,IF(LEN(INDEX(B$10:C$109,3,2))&lt;2,"",$B$8),$B$8)</f>
        <v/>
      </c>
      <c r="G12" s="89" t="str">
        <f t="shared" ref="G12:G75" si="0">IF($F12="",(IF($D12="","",IF($B$6&gt;999,"SŠ","OŠ"))),IF($B$6&gt;999,"SŠ","OŠ"))</f>
        <v/>
      </c>
      <c r="H12" s="16" t="str">
        <f t="shared" ref="H12:H75" si="1">IF($G12="","",$B$6)</f>
        <v/>
      </c>
      <c r="I12" s="90" t="str">
        <f>IFERROR(VLOOKUP($H12,'[2]Klokan-Prijave'!$A$2:$C$1000,2,FALSE),"")</f>
        <v/>
      </c>
      <c r="J12" s="90" t="str">
        <f>IFERROR(VLOOKUP($H12,'[2]Klokan-Prijave'!$A$2:$C$1000,3,FALSE),"")</f>
        <v/>
      </c>
      <c r="K12" s="39" t="str">
        <f t="shared" ref="K12:K75" si="2">IF(D12="","",D12/120)</f>
        <v/>
      </c>
      <c r="L12" s="18" t="str">
        <f t="shared" ref="L12:L75" si="3">IF(D12="","",SUMPRODUCT((D12&lt;D$11:D$109)/COUNTIF(D$11:D$109,D$11:D$109)))</f>
        <v/>
      </c>
    </row>
    <row r="13" spans="1:12" ht="14.45" customHeight="1" x14ac:dyDescent="0.2">
      <c r="A13" s="88">
        <v>3</v>
      </c>
      <c r="B13" s="45"/>
      <c r="C13" s="45"/>
      <c r="D13" s="25" t="str">
        <f>IFERROR(VLOOKUP(VALUE($A13),[1]Cadet!$A$5:$BA$103,COLUMN(BA:BA),FALSE),"")</f>
        <v/>
      </c>
      <c r="E13" s="63" t="str">
        <f>IFERROR(VLOOKUP(VALUE($A13),[1]Cadet!$A$5:$BA$103,COLUMN(AA:AA),FALSE),"")</f>
        <v/>
      </c>
      <c r="F13" s="78" t="str">
        <f>IF(LEN(INDEX(B$10:C$109,4,1))&lt;2,IF(LEN(INDEX(B$10:C$109,4,2))&lt;2,"",$B$8),$B$8)</f>
        <v/>
      </c>
      <c r="G13" s="89" t="str">
        <f t="shared" si="0"/>
        <v/>
      </c>
      <c r="H13" s="16" t="str">
        <f t="shared" si="1"/>
        <v/>
      </c>
      <c r="I13" s="90" t="str">
        <f>IFERROR(VLOOKUP($H13,'[2]Klokan-Prijave'!$A$2:$C$1000,2,FALSE),"")</f>
        <v/>
      </c>
      <c r="J13" s="90" t="str">
        <f>IFERROR(VLOOKUP($H13,'[2]Klokan-Prijave'!$A$2:$C$1000,3,FALSE),"")</f>
        <v/>
      </c>
      <c r="K13" s="39" t="str">
        <f t="shared" si="2"/>
        <v/>
      </c>
      <c r="L13" s="18" t="str">
        <f t="shared" si="3"/>
        <v/>
      </c>
    </row>
    <row r="14" spans="1:12" ht="14.45" customHeight="1" x14ac:dyDescent="0.2">
      <c r="A14" s="88">
        <v>4</v>
      </c>
      <c r="B14" s="45"/>
      <c r="C14" s="58"/>
      <c r="D14" s="25" t="str">
        <f>IFERROR(VLOOKUP(VALUE($A14),[1]Cadet!$A$5:$BA$103,COLUMN(BA:BA),FALSE),"")</f>
        <v/>
      </c>
      <c r="E14" s="63" t="str">
        <f>IFERROR(VLOOKUP(VALUE($A14),[1]Cadet!$A$5:$BA$103,COLUMN(AA:AA),FALSE),"")</f>
        <v/>
      </c>
      <c r="F14" s="78" t="str">
        <f>IF(LEN(INDEX(B$10:C$109,5,1))&lt;2,IF(LEN(INDEX(B$10:C$109,5,2))&lt;2,"",$B$8),$B$8)</f>
        <v/>
      </c>
      <c r="G14" s="89" t="str">
        <f t="shared" si="0"/>
        <v/>
      </c>
      <c r="H14" s="16" t="str">
        <f t="shared" si="1"/>
        <v/>
      </c>
      <c r="I14" s="90" t="str">
        <f>IFERROR(VLOOKUP($H14,'[2]Klokan-Prijave'!$A$2:$C$1000,2,FALSE),"")</f>
        <v/>
      </c>
      <c r="J14" s="90" t="str">
        <f>IFERROR(VLOOKUP($H14,'[2]Klokan-Prijave'!$A$2:$C$1000,3,FALSE),"")</f>
        <v/>
      </c>
      <c r="K14" s="39" t="str">
        <f t="shared" si="2"/>
        <v/>
      </c>
      <c r="L14" s="18" t="str">
        <f t="shared" si="3"/>
        <v/>
      </c>
    </row>
    <row r="15" spans="1:12" ht="14.45" customHeight="1" x14ac:dyDescent="0.2">
      <c r="A15" s="88">
        <v>5</v>
      </c>
      <c r="B15" s="45"/>
      <c r="C15" s="45"/>
      <c r="D15" s="25" t="str">
        <f>IFERROR(VLOOKUP(VALUE($A15),[1]Cadet!$A$5:$BA$103,COLUMN(BA:BA),FALSE),"")</f>
        <v/>
      </c>
      <c r="E15" s="63" t="str">
        <f>IFERROR(VLOOKUP(VALUE($A15),[1]Cadet!$A$5:$BA$103,COLUMN(AA:AA),FALSE),"")</f>
        <v/>
      </c>
      <c r="F15" s="78" t="str">
        <f>IF(LEN(INDEX(B$10:C$109,6,1))&lt;2,IF(LEN(INDEX(B$10:C$109,6,2))&lt;2,"",$B$8),$B$8)</f>
        <v/>
      </c>
      <c r="G15" s="89" t="str">
        <f t="shared" si="0"/>
        <v/>
      </c>
      <c r="H15" s="16" t="str">
        <f t="shared" si="1"/>
        <v/>
      </c>
      <c r="I15" s="90" t="str">
        <f>IFERROR(VLOOKUP($H15,'[2]Klokan-Prijave'!$A$2:$C$1000,2,FALSE),"")</f>
        <v/>
      </c>
      <c r="J15" s="90" t="str">
        <f>IFERROR(VLOOKUP($H15,'[2]Klokan-Prijave'!$A$2:$C$1000,3,FALSE),"")</f>
        <v/>
      </c>
      <c r="K15" s="39" t="str">
        <f t="shared" si="2"/>
        <v/>
      </c>
      <c r="L15" s="18" t="str">
        <f t="shared" si="3"/>
        <v/>
      </c>
    </row>
    <row r="16" spans="1:12" ht="14.45" customHeight="1" x14ac:dyDescent="0.2">
      <c r="A16" s="88">
        <v>6</v>
      </c>
      <c r="B16" s="46"/>
      <c r="C16" s="46"/>
      <c r="D16" s="25" t="str">
        <f>IFERROR(VLOOKUP(VALUE($A16),[1]Cadet!$A$5:$BA$103,COLUMN(BA:BA),FALSE),"")</f>
        <v/>
      </c>
      <c r="E16" s="63" t="str">
        <f>IFERROR(VLOOKUP(VALUE($A16),[1]Cadet!$A$5:$BA$103,COLUMN(AA:AA),FALSE),"")</f>
        <v/>
      </c>
      <c r="F16" s="78" t="str">
        <f>IF(LEN(INDEX(B$10:C$109,7,1))&lt;2,IF(LEN(INDEX(B$10:C$109,7,2))&lt;2,"",$B$8),$B$8)</f>
        <v/>
      </c>
      <c r="G16" s="89" t="str">
        <f t="shared" si="0"/>
        <v/>
      </c>
      <c r="H16" s="16" t="str">
        <f t="shared" si="1"/>
        <v/>
      </c>
      <c r="I16" s="90" t="str">
        <f>IFERROR(VLOOKUP($H16,'[2]Klokan-Prijave'!$A$2:$C$1000,2,FALSE),"")</f>
        <v/>
      </c>
      <c r="J16" s="90" t="str">
        <f>IFERROR(VLOOKUP($H16,'[2]Klokan-Prijave'!$A$2:$C$1000,3,FALSE),"")</f>
        <v/>
      </c>
      <c r="K16" s="39" t="str">
        <f t="shared" si="2"/>
        <v/>
      </c>
      <c r="L16" s="18" t="str">
        <f t="shared" si="3"/>
        <v/>
      </c>
    </row>
    <row r="17" spans="1:12" ht="14.45" customHeight="1" x14ac:dyDescent="0.2">
      <c r="A17" s="88">
        <v>7</v>
      </c>
      <c r="B17" s="46"/>
      <c r="C17" s="46"/>
      <c r="D17" s="25" t="str">
        <f>IFERROR(VLOOKUP(VALUE($A17),[1]Cadet!$A$5:$BA$103,COLUMN(BA:BA),FALSE),"")</f>
        <v/>
      </c>
      <c r="E17" s="63" t="str">
        <f>IFERROR(VLOOKUP(VALUE($A17),[1]Cadet!$A$5:$BA$103,COLUMN(AA:AA),FALSE),"")</f>
        <v/>
      </c>
      <c r="F17" s="78" t="str">
        <f>IF(LEN(INDEX(B$10:C$109,8,1))&lt;2,IF(LEN(INDEX(B$10:C$109,8,2))&lt;2,"",$B$8),$B$8)</f>
        <v/>
      </c>
      <c r="G17" s="89" t="str">
        <f t="shared" si="0"/>
        <v/>
      </c>
      <c r="H17" s="16" t="str">
        <f t="shared" si="1"/>
        <v/>
      </c>
      <c r="I17" s="90" t="str">
        <f>IFERROR(VLOOKUP($H17,'[2]Klokan-Prijave'!$A$2:$C$1000,2,FALSE),"")</f>
        <v/>
      </c>
      <c r="J17" s="90" t="str">
        <f>IFERROR(VLOOKUP($H17,'[2]Klokan-Prijave'!$A$2:$C$1000,3,FALSE),"")</f>
        <v/>
      </c>
      <c r="K17" s="39" t="str">
        <f t="shared" si="2"/>
        <v/>
      </c>
      <c r="L17" s="18" t="str">
        <f t="shared" si="3"/>
        <v/>
      </c>
    </row>
    <row r="18" spans="1:12" ht="14.45" customHeight="1" x14ac:dyDescent="0.2">
      <c r="A18" s="88">
        <v>8</v>
      </c>
      <c r="B18" s="46"/>
      <c r="C18" s="45"/>
      <c r="D18" s="25" t="str">
        <f>IFERROR(VLOOKUP(VALUE($A18),[1]Cadet!$A$5:$BA$103,COLUMN(BA:BA),FALSE),"")</f>
        <v/>
      </c>
      <c r="E18" s="63" t="str">
        <f>IFERROR(VLOOKUP(VALUE($A18),[1]Cadet!$A$5:$BA$103,COLUMN(AA:AA),FALSE),"")</f>
        <v/>
      </c>
      <c r="F18" s="78" t="str">
        <f>IF(LEN(INDEX(B$10:C$109,9,1))&lt;2,IF(LEN(INDEX(B$10:C$109,9,2))&lt;2,"",$B$8),$B$8)</f>
        <v/>
      </c>
      <c r="G18" s="89" t="str">
        <f t="shared" si="0"/>
        <v/>
      </c>
      <c r="H18" s="16" t="str">
        <f t="shared" si="1"/>
        <v/>
      </c>
      <c r="I18" s="90" t="str">
        <f>IFERROR(VLOOKUP($H18,'[2]Klokan-Prijave'!$A$2:$C$1000,2,FALSE),"")</f>
        <v/>
      </c>
      <c r="J18" s="90" t="str">
        <f>IFERROR(VLOOKUP($H18,'[2]Klokan-Prijave'!$A$2:$C$1000,3,FALSE),"")</f>
        <v/>
      </c>
      <c r="K18" s="39" t="str">
        <f t="shared" si="2"/>
        <v/>
      </c>
      <c r="L18" s="18" t="str">
        <f t="shared" si="3"/>
        <v/>
      </c>
    </row>
    <row r="19" spans="1:12" ht="14.45" customHeight="1" x14ac:dyDescent="0.2">
      <c r="A19" s="88">
        <v>9</v>
      </c>
      <c r="B19" s="46"/>
      <c r="C19" s="46"/>
      <c r="D19" s="25" t="str">
        <f>IFERROR(VLOOKUP(VALUE($A19),[1]Cadet!$A$5:$BA$103,COLUMN(BA:BA),FALSE),"")</f>
        <v/>
      </c>
      <c r="E19" s="63" t="str">
        <f>IFERROR(VLOOKUP(VALUE($A19),[1]Cadet!$A$5:$BA$103,COLUMN(AA:AA),FALSE),"")</f>
        <v/>
      </c>
      <c r="F19" s="78" t="str">
        <f>IF(LEN(INDEX(B$10:C$109,10,1))&lt;2,IF(LEN(INDEX(B$10:C$109,10,2))&lt;2,"",$B$8),$B$8)</f>
        <v/>
      </c>
      <c r="G19" s="89" t="str">
        <f t="shared" si="0"/>
        <v/>
      </c>
      <c r="H19" s="16" t="str">
        <f t="shared" si="1"/>
        <v/>
      </c>
      <c r="I19" s="90" t="str">
        <f>IFERROR(VLOOKUP($H19,'[2]Klokan-Prijave'!$A$2:$C$1000,2,FALSE),"")</f>
        <v/>
      </c>
      <c r="J19" s="90" t="str">
        <f>IFERROR(VLOOKUP($H19,'[2]Klokan-Prijave'!$A$2:$C$1000,3,FALSE),"")</f>
        <v/>
      </c>
      <c r="K19" s="39" t="str">
        <f t="shared" si="2"/>
        <v/>
      </c>
      <c r="L19" s="18" t="str">
        <f t="shared" si="3"/>
        <v/>
      </c>
    </row>
    <row r="20" spans="1:12" ht="14.45" customHeight="1" x14ac:dyDescent="0.2">
      <c r="A20" s="88">
        <v>10</v>
      </c>
      <c r="B20" s="46"/>
      <c r="C20" s="46"/>
      <c r="D20" s="25" t="str">
        <f>IFERROR(VLOOKUP(VALUE($A20),[1]Cadet!$A$5:$BA$103,COLUMN(BA:BA),FALSE),"")</f>
        <v/>
      </c>
      <c r="E20" s="63" t="str">
        <f>IFERROR(VLOOKUP(VALUE($A20),[1]Cadet!$A$5:$BA$103,COLUMN(AA:AA),FALSE),"")</f>
        <v/>
      </c>
      <c r="F20" s="78" t="str">
        <f>IF(LEN(INDEX(B$10:C$109,11,1))&lt;2,IF(LEN(INDEX(B$10:C$109,11,2))&lt;2,"",$B$8),$B$8)</f>
        <v/>
      </c>
      <c r="G20" s="89" t="str">
        <f t="shared" si="0"/>
        <v/>
      </c>
      <c r="H20" s="16" t="str">
        <f t="shared" si="1"/>
        <v/>
      </c>
      <c r="I20" s="90" t="str">
        <f>IFERROR(VLOOKUP($H20,'[2]Klokan-Prijave'!$A$2:$C$1000,2,FALSE),"")</f>
        <v/>
      </c>
      <c r="J20" s="90" t="str">
        <f>IFERROR(VLOOKUP($H20,'[2]Klokan-Prijave'!$A$2:$C$1000,3,FALSE),"")</f>
        <v/>
      </c>
      <c r="K20" s="39" t="str">
        <f t="shared" si="2"/>
        <v/>
      </c>
      <c r="L20" s="18" t="str">
        <f t="shared" si="3"/>
        <v/>
      </c>
    </row>
    <row r="21" spans="1:12" ht="14.45" customHeight="1" x14ac:dyDescent="0.2">
      <c r="A21" s="88">
        <v>11</v>
      </c>
      <c r="B21" s="46"/>
      <c r="C21" s="46"/>
      <c r="D21" s="25" t="str">
        <f>IFERROR(VLOOKUP(VALUE($A21),[1]Cadet!$A$5:$BA$103,COLUMN(BA:BA),FALSE),"")</f>
        <v/>
      </c>
      <c r="E21" s="63" t="str">
        <f>IFERROR(VLOOKUP(VALUE($A21),[1]Cadet!$A$5:$BA$103,COLUMN(AA:AA),FALSE),"")</f>
        <v/>
      </c>
      <c r="F21" s="78" t="str">
        <f>IF(LEN(INDEX(B$10:C$109,12,1))&lt;2,IF(LEN(INDEX(B$10:C$109,12,2))&lt;2,"",$B$8),$B$8)</f>
        <v/>
      </c>
      <c r="G21" s="89" t="str">
        <f t="shared" si="0"/>
        <v/>
      </c>
      <c r="H21" s="16" t="str">
        <f t="shared" si="1"/>
        <v/>
      </c>
      <c r="I21" s="90" t="str">
        <f>IFERROR(VLOOKUP($H21,'[2]Klokan-Prijave'!$A$2:$C$1000,2,FALSE),"")</f>
        <v/>
      </c>
      <c r="J21" s="90" t="str">
        <f>IFERROR(VLOOKUP($H21,'[2]Klokan-Prijave'!$A$2:$C$1000,3,FALSE),"")</f>
        <v/>
      </c>
      <c r="K21" s="39" t="str">
        <f t="shared" si="2"/>
        <v/>
      </c>
      <c r="L21" s="18" t="str">
        <f t="shared" si="3"/>
        <v/>
      </c>
    </row>
    <row r="22" spans="1:12" ht="14.45" customHeight="1" x14ac:dyDescent="0.2">
      <c r="A22" s="88">
        <v>12</v>
      </c>
      <c r="B22" s="46"/>
      <c r="C22" s="46"/>
      <c r="D22" s="25" t="str">
        <f>IFERROR(VLOOKUP(VALUE($A22),[1]Cadet!$A$5:$BA$103,COLUMN(BA:BA),FALSE),"")</f>
        <v/>
      </c>
      <c r="E22" s="63" t="str">
        <f>IFERROR(VLOOKUP(VALUE($A22),[1]Cadet!$A$5:$BA$103,COLUMN(AA:AA),FALSE),"")</f>
        <v/>
      </c>
      <c r="F22" s="78" t="str">
        <f>IF(LEN(INDEX(B$10:C$109,13,1))&lt;2,IF(LEN(INDEX(B$10:C$109,13,2))&lt;2,"",$B$8),$B$8)</f>
        <v/>
      </c>
      <c r="G22" s="89" t="str">
        <f t="shared" si="0"/>
        <v/>
      </c>
      <c r="H22" s="16" t="str">
        <f t="shared" si="1"/>
        <v/>
      </c>
      <c r="I22" s="90" t="str">
        <f>IFERROR(VLOOKUP($H22,'[2]Klokan-Prijave'!$A$2:$C$1000,2,FALSE),"")</f>
        <v/>
      </c>
      <c r="J22" s="90" t="str">
        <f>IFERROR(VLOOKUP($H22,'[2]Klokan-Prijave'!$A$2:$C$1000,3,FALSE),"")</f>
        <v/>
      </c>
      <c r="K22" s="39" t="str">
        <f t="shared" si="2"/>
        <v/>
      </c>
      <c r="L22" s="18" t="str">
        <f t="shared" si="3"/>
        <v/>
      </c>
    </row>
    <row r="23" spans="1:12" ht="14.45" customHeight="1" x14ac:dyDescent="0.2">
      <c r="A23" s="88">
        <v>13</v>
      </c>
      <c r="B23" s="46"/>
      <c r="C23" s="46"/>
      <c r="D23" s="25" t="str">
        <f>IFERROR(VLOOKUP(VALUE($A23),[1]Cadet!$A$5:$BA$103,COLUMN(BA:BA),FALSE),"")</f>
        <v/>
      </c>
      <c r="E23" s="63" t="str">
        <f>IFERROR(VLOOKUP(VALUE($A23),[1]Cadet!$A$5:$BA$103,COLUMN(AA:AA),FALSE),"")</f>
        <v/>
      </c>
      <c r="F23" s="78" t="str">
        <f>IF(LEN(INDEX(B$10:C$109,14,1))&lt;2,IF(LEN(INDEX(B$10:C$109,14,2))&lt;2,"",$B$8),$B$8)</f>
        <v/>
      </c>
      <c r="G23" s="89" t="str">
        <f t="shared" si="0"/>
        <v/>
      </c>
      <c r="H23" s="16" t="str">
        <f t="shared" si="1"/>
        <v/>
      </c>
      <c r="I23" s="90" t="str">
        <f>IFERROR(VLOOKUP($H23,'[2]Klokan-Prijave'!$A$2:$C$1000,2,FALSE),"")</f>
        <v/>
      </c>
      <c r="J23" s="90" t="str">
        <f>IFERROR(VLOOKUP($H23,'[2]Klokan-Prijave'!$A$2:$C$1000,3,FALSE),"")</f>
        <v/>
      </c>
      <c r="K23" s="39" t="str">
        <f t="shared" si="2"/>
        <v/>
      </c>
      <c r="L23" s="18" t="str">
        <f t="shared" si="3"/>
        <v/>
      </c>
    </row>
    <row r="24" spans="1:12" ht="14.45" customHeight="1" x14ac:dyDescent="0.2">
      <c r="A24" s="88">
        <v>14</v>
      </c>
      <c r="B24" s="46"/>
      <c r="C24" s="46"/>
      <c r="D24" s="25" t="str">
        <f>IFERROR(VLOOKUP(VALUE($A24),[1]Cadet!$A$5:$BA$103,COLUMN(BA:BA),FALSE),"")</f>
        <v/>
      </c>
      <c r="E24" s="63" t="str">
        <f>IFERROR(VLOOKUP(VALUE($A24),[1]Cadet!$A$5:$BA$103,COLUMN(AA:AA),FALSE),"")</f>
        <v/>
      </c>
      <c r="F24" s="78" t="str">
        <f>IF(LEN(INDEX(B$10:C$109,15,1))&lt;2,IF(LEN(INDEX(B$10:C$109,15,2))&lt;2,"",$B$8),$B$8)</f>
        <v/>
      </c>
      <c r="G24" s="89" t="str">
        <f t="shared" si="0"/>
        <v/>
      </c>
      <c r="H24" s="16" t="str">
        <f t="shared" si="1"/>
        <v/>
      </c>
      <c r="I24" s="90" t="str">
        <f>IFERROR(VLOOKUP($H24,'[2]Klokan-Prijave'!$A$2:$C$1000,2,FALSE),"")</f>
        <v/>
      </c>
      <c r="J24" s="90" t="str">
        <f>IFERROR(VLOOKUP($H24,'[2]Klokan-Prijave'!$A$2:$C$1000,3,FALSE),"")</f>
        <v/>
      </c>
      <c r="K24" s="39" t="str">
        <f t="shared" si="2"/>
        <v/>
      </c>
      <c r="L24" s="18" t="str">
        <f t="shared" si="3"/>
        <v/>
      </c>
    </row>
    <row r="25" spans="1:12" ht="14.45" customHeight="1" x14ac:dyDescent="0.2">
      <c r="A25" s="88">
        <v>15</v>
      </c>
      <c r="B25" s="46"/>
      <c r="C25" s="46"/>
      <c r="D25" s="25" t="str">
        <f>IFERROR(VLOOKUP(VALUE($A25),[1]Cadet!$A$5:$BA$103,COLUMN(BA:BA),FALSE),"")</f>
        <v/>
      </c>
      <c r="E25" s="63" t="str">
        <f>IFERROR(VLOOKUP(VALUE($A25),[1]Cadet!$A$5:$BA$103,COLUMN(AA:AA),FALSE),"")</f>
        <v/>
      </c>
      <c r="F25" s="78" t="str">
        <f>IF(LEN(INDEX(B$10:C$109,16,1))&lt;2,IF(LEN(INDEX(B$10:C$109,16,2))&lt;2,"",$B$8),$B$8)</f>
        <v/>
      </c>
      <c r="G25" s="89" t="str">
        <f t="shared" si="0"/>
        <v/>
      </c>
      <c r="H25" s="16" t="str">
        <f t="shared" si="1"/>
        <v/>
      </c>
      <c r="I25" s="90" t="str">
        <f>IFERROR(VLOOKUP($H25,'[2]Klokan-Prijave'!$A$2:$C$1000,2,FALSE),"")</f>
        <v/>
      </c>
      <c r="J25" s="90" t="str">
        <f>IFERROR(VLOOKUP($H25,'[2]Klokan-Prijave'!$A$2:$C$1000,3,FALSE),"")</f>
        <v/>
      </c>
      <c r="K25" s="39" t="str">
        <f t="shared" si="2"/>
        <v/>
      </c>
      <c r="L25" s="18" t="str">
        <f t="shared" si="3"/>
        <v/>
      </c>
    </row>
    <row r="26" spans="1:12" ht="14.45" customHeight="1" x14ac:dyDescent="0.2">
      <c r="A26" s="88">
        <v>16</v>
      </c>
      <c r="B26" s="46"/>
      <c r="C26" s="46"/>
      <c r="D26" s="25" t="str">
        <f>IFERROR(VLOOKUP(VALUE($A26),[1]Cadet!$A$5:$BA$103,COLUMN(BA:BA),FALSE),"")</f>
        <v/>
      </c>
      <c r="E26" s="63" t="str">
        <f>IFERROR(VLOOKUP(VALUE($A26),[1]Cadet!$A$5:$BA$103,COLUMN(AA:AA),FALSE),"")</f>
        <v/>
      </c>
      <c r="F26" s="78" t="str">
        <f>IF(LEN(INDEX(B$10:C$109,17,1))&lt;2,IF(LEN(INDEX(B$10:C$109,17,2))&lt;2,"",$B$8),$B$8)</f>
        <v/>
      </c>
      <c r="G26" s="89" t="str">
        <f t="shared" si="0"/>
        <v/>
      </c>
      <c r="H26" s="16" t="str">
        <f t="shared" si="1"/>
        <v/>
      </c>
      <c r="I26" s="90" t="str">
        <f>IFERROR(VLOOKUP($H26,'[2]Klokan-Prijave'!$A$2:$C$1000,2,FALSE),"")</f>
        <v/>
      </c>
      <c r="J26" s="90" t="str">
        <f>IFERROR(VLOOKUP($H26,'[2]Klokan-Prijave'!$A$2:$C$1000,3,FALSE),"")</f>
        <v/>
      </c>
      <c r="K26" s="39" t="str">
        <f t="shared" si="2"/>
        <v/>
      </c>
      <c r="L26" s="18" t="str">
        <f t="shared" si="3"/>
        <v/>
      </c>
    </row>
    <row r="27" spans="1:12" ht="14.45" customHeight="1" x14ac:dyDescent="0.2">
      <c r="A27" s="88">
        <v>17</v>
      </c>
      <c r="B27" s="46"/>
      <c r="C27" s="46"/>
      <c r="D27" s="25" t="str">
        <f>IFERROR(VLOOKUP(VALUE($A27),[1]Cadet!$A$5:$BA$103,COLUMN(BA:BA),FALSE),"")</f>
        <v/>
      </c>
      <c r="E27" s="63" t="str">
        <f>IFERROR(VLOOKUP(VALUE($A27),[1]Cadet!$A$5:$BA$103,COLUMN(AA:AA),FALSE),"")</f>
        <v/>
      </c>
      <c r="F27" s="78" t="str">
        <f>IF(LEN(INDEX(B$10:C$109,18,1))&lt;2,IF(LEN(INDEX(B$10:C$109,18,2))&lt;2,"",$B$8),$B$8)</f>
        <v/>
      </c>
      <c r="G27" s="89" t="str">
        <f t="shared" si="0"/>
        <v/>
      </c>
      <c r="H27" s="16" t="str">
        <f t="shared" si="1"/>
        <v/>
      </c>
      <c r="I27" s="90" t="str">
        <f>IFERROR(VLOOKUP($H27,'[2]Klokan-Prijave'!$A$2:$C$1000,2,FALSE),"")</f>
        <v/>
      </c>
      <c r="J27" s="90" t="str">
        <f>IFERROR(VLOOKUP($H27,'[2]Klokan-Prijave'!$A$2:$C$1000,3,FALSE),"")</f>
        <v/>
      </c>
      <c r="K27" s="39" t="str">
        <f t="shared" si="2"/>
        <v/>
      </c>
      <c r="L27" s="18" t="str">
        <f t="shared" si="3"/>
        <v/>
      </c>
    </row>
    <row r="28" spans="1:12" ht="14.45" customHeight="1" x14ac:dyDescent="0.2">
      <c r="A28" s="88">
        <v>18</v>
      </c>
      <c r="B28" s="46"/>
      <c r="C28" s="46"/>
      <c r="D28" s="25" t="str">
        <f>IFERROR(VLOOKUP(VALUE($A28),[1]Cadet!$A$5:$BA$103,COLUMN(BA:BA),FALSE),"")</f>
        <v/>
      </c>
      <c r="E28" s="63" t="str">
        <f>IFERROR(VLOOKUP(VALUE($A28),[1]Cadet!$A$5:$BA$103,COLUMN(AA:AA),FALSE),"")</f>
        <v/>
      </c>
      <c r="F28" s="78" t="str">
        <f>IF(LEN(INDEX(B$10:C$109,19,1))&lt;2,IF(LEN(INDEX(B$10:C$109,19,2))&lt;2,"",$B$8),$B$8)</f>
        <v/>
      </c>
      <c r="G28" s="89" t="str">
        <f t="shared" si="0"/>
        <v/>
      </c>
      <c r="H28" s="16" t="str">
        <f t="shared" si="1"/>
        <v/>
      </c>
      <c r="I28" s="90" t="str">
        <f>IFERROR(VLOOKUP($H28,'[2]Klokan-Prijave'!$A$2:$C$1000,2,FALSE),"")</f>
        <v/>
      </c>
      <c r="J28" s="90" t="str">
        <f>IFERROR(VLOOKUP($H28,'[2]Klokan-Prijave'!$A$2:$C$1000,3,FALSE),"")</f>
        <v/>
      </c>
      <c r="K28" s="39" t="str">
        <f t="shared" si="2"/>
        <v/>
      </c>
      <c r="L28" s="18" t="str">
        <f t="shared" si="3"/>
        <v/>
      </c>
    </row>
    <row r="29" spans="1:12" ht="14.45" customHeight="1" x14ac:dyDescent="0.2">
      <c r="A29" s="88">
        <v>19</v>
      </c>
      <c r="B29" s="46"/>
      <c r="C29" s="46"/>
      <c r="D29" s="25" t="str">
        <f>IFERROR(VLOOKUP(VALUE($A29),[1]Cadet!$A$5:$BA$103,COLUMN(BA:BA),FALSE),"")</f>
        <v/>
      </c>
      <c r="E29" s="63" t="str">
        <f>IFERROR(VLOOKUP(VALUE($A29),[1]Cadet!$A$5:$BA$103,COLUMN(AA:AA),FALSE),"")</f>
        <v/>
      </c>
      <c r="F29" s="78" t="str">
        <f>IF(LEN(INDEX(B$10:C$109,20,1))&lt;2,IF(LEN(INDEX(B$10:C$109,20,2))&lt;2,"",$B$8),$B$8)</f>
        <v/>
      </c>
      <c r="G29" s="89" t="str">
        <f t="shared" si="0"/>
        <v/>
      </c>
      <c r="H29" s="16" t="str">
        <f t="shared" si="1"/>
        <v/>
      </c>
      <c r="I29" s="90" t="str">
        <f>IFERROR(VLOOKUP($H29,'[2]Klokan-Prijave'!$A$2:$C$1000,2,FALSE),"")</f>
        <v/>
      </c>
      <c r="J29" s="90" t="str">
        <f>IFERROR(VLOOKUP($H29,'[2]Klokan-Prijave'!$A$2:$C$1000,3,FALSE),"")</f>
        <v/>
      </c>
      <c r="K29" s="39" t="str">
        <f t="shared" si="2"/>
        <v/>
      </c>
      <c r="L29" s="18" t="str">
        <f t="shared" si="3"/>
        <v/>
      </c>
    </row>
    <row r="30" spans="1:12" ht="14.45" customHeight="1" x14ac:dyDescent="0.2">
      <c r="A30" s="88">
        <v>20</v>
      </c>
      <c r="B30" s="46"/>
      <c r="C30" s="46"/>
      <c r="D30" s="25" t="str">
        <f>IFERROR(VLOOKUP(VALUE($A30),[1]Cadet!$A$5:$BA$103,COLUMN(BA:BA),FALSE),"")</f>
        <v/>
      </c>
      <c r="E30" s="63" t="str">
        <f>IFERROR(VLOOKUP(VALUE($A30),[1]Cadet!$A$5:$BA$103,COLUMN(AA:AA),FALSE),"")</f>
        <v/>
      </c>
      <c r="F30" s="78" t="str">
        <f>IF(LEN(INDEX(B$10:C$109,21,1))&lt;2,IF(LEN(INDEX(B$10:C$109,21,2))&lt;2,"",$B$8),$B$8)</f>
        <v/>
      </c>
      <c r="G30" s="89" t="str">
        <f t="shared" si="0"/>
        <v/>
      </c>
      <c r="H30" s="16" t="str">
        <f t="shared" si="1"/>
        <v/>
      </c>
      <c r="I30" s="90" t="str">
        <f>IFERROR(VLOOKUP($H30,'[2]Klokan-Prijave'!$A$2:$C$1000,2,FALSE),"")</f>
        <v/>
      </c>
      <c r="J30" s="90" t="str">
        <f>IFERROR(VLOOKUP($H30,'[2]Klokan-Prijave'!$A$2:$C$1000,3,FALSE),"")</f>
        <v/>
      </c>
      <c r="K30" s="39" t="str">
        <f t="shared" si="2"/>
        <v/>
      </c>
      <c r="L30" s="18" t="str">
        <f t="shared" si="3"/>
        <v/>
      </c>
    </row>
    <row r="31" spans="1:12" ht="14.45" customHeight="1" x14ac:dyDescent="0.2">
      <c r="A31" s="88">
        <v>21</v>
      </c>
      <c r="B31" s="46"/>
      <c r="C31" s="46"/>
      <c r="D31" s="25" t="str">
        <f>IFERROR(VLOOKUP(VALUE($A31),[1]Cadet!$A$5:$BA$103,COLUMN(BA:BA),FALSE),"")</f>
        <v/>
      </c>
      <c r="E31" s="63" t="str">
        <f>IFERROR(VLOOKUP(VALUE($A31),[1]Cadet!$A$5:$BA$103,COLUMN(AA:AA),FALSE),"")</f>
        <v/>
      </c>
      <c r="F31" s="78" t="str">
        <f>IF(LEN(INDEX(B$10:C$109,22,1))&lt;2,IF(LEN(INDEX(B$10:C$109,22,2))&lt;2,"",$B$8),$B$8)</f>
        <v/>
      </c>
      <c r="G31" s="89" t="str">
        <f t="shared" si="0"/>
        <v/>
      </c>
      <c r="H31" s="16" t="str">
        <f t="shared" si="1"/>
        <v/>
      </c>
      <c r="I31" s="90" t="str">
        <f>IFERROR(VLOOKUP($H31,'[2]Klokan-Prijave'!$A$2:$C$1000,2,FALSE),"")</f>
        <v/>
      </c>
      <c r="J31" s="90" t="str">
        <f>IFERROR(VLOOKUP($H31,'[2]Klokan-Prijave'!$A$2:$C$1000,3,FALSE),"")</f>
        <v/>
      </c>
      <c r="K31" s="39" t="str">
        <f t="shared" si="2"/>
        <v/>
      </c>
      <c r="L31" s="18" t="str">
        <f t="shared" si="3"/>
        <v/>
      </c>
    </row>
    <row r="32" spans="1:12" ht="14.45" customHeight="1" x14ac:dyDescent="0.2">
      <c r="A32" s="88">
        <v>22</v>
      </c>
      <c r="B32" s="46"/>
      <c r="C32" s="46"/>
      <c r="D32" s="25" t="str">
        <f>IFERROR(VLOOKUP(VALUE($A32),[1]Cadet!$A$5:$BA$103,COLUMN(BA:BA),FALSE),"")</f>
        <v/>
      </c>
      <c r="E32" s="63" t="str">
        <f>IFERROR(VLOOKUP(VALUE($A32),[1]Cadet!$A$5:$BA$103,COLUMN(AA:AA),FALSE),"")</f>
        <v/>
      </c>
      <c r="F32" s="78" t="str">
        <f>IF(LEN(INDEX(B$10:C$109,23,1))&lt;2,IF(LEN(INDEX(B$10:C$109,23,2))&lt;2,"",$B$8),$B$8)</f>
        <v/>
      </c>
      <c r="G32" s="89" t="str">
        <f t="shared" si="0"/>
        <v/>
      </c>
      <c r="H32" s="16" t="str">
        <f t="shared" si="1"/>
        <v/>
      </c>
      <c r="I32" s="90" t="str">
        <f>IFERROR(VLOOKUP($H32,'[2]Klokan-Prijave'!$A$2:$C$1000,2,FALSE),"")</f>
        <v/>
      </c>
      <c r="J32" s="90" t="str">
        <f>IFERROR(VLOOKUP($H32,'[2]Klokan-Prijave'!$A$2:$C$1000,3,FALSE),"")</f>
        <v/>
      </c>
      <c r="K32" s="39" t="str">
        <f t="shared" si="2"/>
        <v/>
      </c>
      <c r="L32" s="18" t="str">
        <f t="shared" si="3"/>
        <v/>
      </c>
    </row>
    <row r="33" spans="1:12" ht="14.45" customHeight="1" x14ac:dyDescent="0.2">
      <c r="A33" s="88">
        <v>23</v>
      </c>
      <c r="B33" s="46"/>
      <c r="C33" s="46"/>
      <c r="D33" s="25" t="str">
        <f>IFERROR(VLOOKUP(VALUE($A33),[1]Cadet!$A$5:$BA$103,COLUMN(BA:BA),FALSE),"")</f>
        <v/>
      </c>
      <c r="E33" s="63" t="str">
        <f>IFERROR(VLOOKUP(VALUE($A33),[1]Cadet!$A$5:$BA$103,COLUMN(AA:AA),FALSE),"")</f>
        <v/>
      </c>
      <c r="F33" s="78" t="str">
        <f>IF(LEN(INDEX(B$10:C$109,24,1))&lt;2,IF(LEN(INDEX(B$10:C$109,24,2))&lt;2,"",$B$8),$B$8)</f>
        <v/>
      </c>
      <c r="G33" s="89" t="str">
        <f t="shared" si="0"/>
        <v/>
      </c>
      <c r="H33" s="16" t="str">
        <f t="shared" si="1"/>
        <v/>
      </c>
      <c r="I33" s="90" t="str">
        <f>IFERROR(VLOOKUP($H33,'[2]Klokan-Prijave'!$A$2:$C$1000,2,FALSE),"")</f>
        <v/>
      </c>
      <c r="J33" s="90" t="str">
        <f>IFERROR(VLOOKUP($H33,'[2]Klokan-Prijave'!$A$2:$C$1000,3,FALSE),"")</f>
        <v/>
      </c>
      <c r="K33" s="39" t="str">
        <f t="shared" si="2"/>
        <v/>
      </c>
      <c r="L33" s="18" t="str">
        <f t="shared" si="3"/>
        <v/>
      </c>
    </row>
    <row r="34" spans="1:12" ht="14.45" customHeight="1" x14ac:dyDescent="0.2">
      <c r="A34" s="88">
        <v>24</v>
      </c>
      <c r="B34" s="46"/>
      <c r="C34" s="46"/>
      <c r="D34" s="25" t="str">
        <f>IFERROR(VLOOKUP(VALUE($A34),[1]Cadet!$A$5:$BA$103,COLUMN(BA:BA),FALSE),"")</f>
        <v/>
      </c>
      <c r="E34" s="63" t="str">
        <f>IFERROR(VLOOKUP(VALUE($A34),[1]Cadet!$A$5:$BA$103,COLUMN(AA:AA),FALSE),"")</f>
        <v/>
      </c>
      <c r="F34" s="78" t="str">
        <f>IF(LEN(INDEX(B$10:C$109,25,1))&lt;2,IF(LEN(INDEX(B$10:C$109,25,2))&lt;2,"",$B$8),$B$8)</f>
        <v/>
      </c>
      <c r="G34" s="89" t="str">
        <f t="shared" si="0"/>
        <v/>
      </c>
      <c r="H34" s="16" t="str">
        <f t="shared" si="1"/>
        <v/>
      </c>
      <c r="I34" s="90" t="str">
        <f>IFERROR(VLOOKUP($H34,'[2]Klokan-Prijave'!$A$2:$C$1000,2,FALSE),"")</f>
        <v/>
      </c>
      <c r="J34" s="90" t="str">
        <f>IFERROR(VLOOKUP($H34,'[2]Klokan-Prijave'!$A$2:$C$1000,3,FALSE),"")</f>
        <v/>
      </c>
      <c r="K34" s="39" t="str">
        <f t="shared" si="2"/>
        <v/>
      </c>
      <c r="L34" s="18" t="str">
        <f t="shared" si="3"/>
        <v/>
      </c>
    </row>
    <row r="35" spans="1:12" ht="14.45" customHeight="1" x14ac:dyDescent="0.2">
      <c r="A35" s="88">
        <v>25</v>
      </c>
      <c r="B35" s="46"/>
      <c r="C35" s="46"/>
      <c r="D35" s="25" t="str">
        <f>IFERROR(VLOOKUP(VALUE($A35),[1]Cadet!$A$5:$BA$103,COLUMN(BA:BA),FALSE),"")</f>
        <v/>
      </c>
      <c r="E35" s="63" t="str">
        <f>IFERROR(VLOOKUP(VALUE($A35),[1]Cadet!$A$5:$BA$103,COLUMN(AA:AA),FALSE),"")</f>
        <v/>
      </c>
      <c r="F35" s="78" t="str">
        <f>IF(LEN(INDEX(B$10:C$109,26,1))&lt;2,IF(LEN(INDEX(B$10:C$109,26,2))&lt;2,"",$B$8),$B$8)</f>
        <v/>
      </c>
      <c r="G35" s="89" t="str">
        <f t="shared" si="0"/>
        <v/>
      </c>
      <c r="H35" s="16" t="str">
        <f t="shared" si="1"/>
        <v/>
      </c>
      <c r="I35" s="90" t="str">
        <f>IFERROR(VLOOKUP($H35,'[2]Klokan-Prijave'!$A$2:$C$1000,2,FALSE),"")</f>
        <v/>
      </c>
      <c r="J35" s="90" t="str">
        <f>IFERROR(VLOOKUP($H35,'[2]Klokan-Prijave'!$A$2:$C$1000,3,FALSE),"")</f>
        <v/>
      </c>
      <c r="K35" s="39" t="str">
        <f t="shared" si="2"/>
        <v/>
      </c>
      <c r="L35" s="18" t="str">
        <f t="shared" si="3"/>
        <v/>
      </c>
    </row>
    <row r="36" spans="1:12" ht="14.45" customHeight="1" x14ac:dyDescent="0.2">
      <c r="A36" s="88">
        <v>26</v>
      </c>
      <c r="B36" s="46"/>
      <c r="C36" s="46"/>
      <c r="D36" s="25" t="str">
        <f>IFERROR(VLOOKUP(VALUE($A36),[1]Cadet!$A$5:$BA$103,COLUMN(BA:BA),FALSE),"")</f>
        <v/>
      </c>
      <c r="E36" s="63" t="str">
        <f>IFERROR(VLOOKUP(VALUE($A36),[1]Cadet!$A$5:$BA$103,COLUMN(AA:AA),FALSE),"")</f>
        <v/>
      </c>
      <c r="F36" s="78" t="str">
        <f>IF(LEN(INDEX(B$10:C$109,27,1))&lt;2,IF(LEN(INDEX(B$10:C$109,27,2))&lt;2,"",$B$8),$B$8)</f>
        <v/>
      </c>
      <c r="G36" s="89" t="str">
        <f t="shared" si="0"/>
        <v/>
      </c>
      <c r="H36" s="16" t="str">
        <f t="shared" si="1"/>
        <v/>
      </c>
      <c r="I36" s="90" t="str">
        <f>IFERROR(VLOOKUP($H36,'[2]Klokan-Prijave'!$A$2:$C$1000,2,FALSE),"")</f>
        <v/>
      </c>
      <c r="J36" s="90" t="str">
        <f>IFERROR(VLOOKUP($H36,'[2]Klokan-Prijave'!$A$2:$C$1000,3,FALSE),"")</f>
        <v/>
      </c>
      <c r="K36" s="39" t="str">
        <f t="shared" si="2"/>
        <v/>
      </c>
      <c r="L36" s="18" t="str">
        <f t="shared" si="3"/>
        <v/>
      </c>
    </row>
    <row r="37" spans="1:12" ht="14.45" customHeight="1" x14ac:dyDescent="0.2">
      <c r="A37" s="88">
        <v>27</v>
      </c>
      <c r="B37" s="46"/>
      <c r="C37" s="46"/>
      <c r="D37" s="25" t="str">
        <f>IFERROR(VLOOKUP(VALUE($A37),[1]Cadet!$A$5:$BA$103,COLUMN(BA:BA),FALSE),"")</f>
        <v/>
      </c>
      <c r="E37" s="63" t="str">
        <f>IFERROR(VLOOKUP(VALUE($A37),[1]Cadet!$A$5:$BA$103,COLUMN(AA:AA),FALSE),"")</f>
        <v/>
      </c>
      <c r="F37" s="78" t="str">
        <f>IF(LEN(INDEX(B$10:C$109,28,1))&lt;2,IF(LEN(INDEX(B$10:C$109,28,2))&lt;2,"",$B$8),$B$8)</f>
        <v/>
      </c>
      <c r="G37" s="89" t="str">
        <f t="shared" si="0"/>
        <v/>
      </c>
      <c r="H37" s="16" t="str">
        <f t="shared" si="1"/>
        <v/>
      </c>
      <c r="I37" s="90" t="str">
        <f>IFERROR(VLOOKUP($H37,'[2]Klokan-Prijave'!$A$2:$C$1000,2,FALSE),"")</f>
        <v/>
      </c>
      <c r="J37" s="90" t="str">
        <f>IFERROR(VLOOKUP($H37,'[2]Klokan-Prijave'!$A$2:$C$1000,3,FALSE),"")</f>
        <v/>
      </c>
      <c r="K37" s="39" t="str">
        <f t="shared" si="2"/>
        <v/>
      </c>
      <c r="L37" s="18" t="str">
        <f t="shared" si="3"/>
        <v/>
      </c>
    </row>
    <row r="38" spans="1:12" ht="14.45" customHeight="1" x14ac:dyDescent="0.2">
      <c r="A38" s="88">
        <v>28</v>
      </c>
      <c r="B38" s="46"/>
      <c r="C38" s="46"/>
      <c r="D38" s="25" t="str">
        <f>IFERROR(VLOOKUP(VALUE($A38),[1]Cadet!$A$5:$BA$103,COLUMN(BA:BA),FALSE),"")</f>
        <v/>
      </c>
      <c r="E38" s="63" t="str">
        <f>IFERROR(VLOOKUP(VALUE($A38),[1]Cadet!$A$5:$BA$103,COLUMN(AA:AA),FALSE),"")</f>
        <v/>
      </c>
      <c r="F38" s="78" t="str">
        <f>IF(LEN(INDEX(B$10:C$109,29,1))&lt;2,IF(LEN(INDEX(B$10:C$109,29,2))&lt;2,"",$B$8),$B$8)</f>
        <v/>
      </c>
      <c r="G38" s="89" t="str">
        <f t="shared" si="0"/>
        <v/>
      </c>
      <c r="H38" s="16" t="str">
        <f t="shared" si="1"/>
        <v/>
      </c>
      <c r="I38" s="90" t="str">
        <f>IFERROR(VLOOKUP($H38,'[2]Klokan-Prijave'!$A$2:$C$1000,2,FALSE),"")</f>
        <v/>
      </c>
      <c r="J38" s="90" t="str">
        <f>IFERROR(VLOOKUP($H38,'[2]Klokan-Prijave'!$A$2:$C$1000,3,FALSE),"")</f>
        <v/>
      </c>
      <c r="K38" s="39" t="str">
        <f t="shared" si="2"/>
        <v/>
      </c>
      <c r="L38" s="18" t="str">
        <f t="shared" si="3"/>
        <v/>
      </c>
    </row>
    <row r="39" spans="1:12" ht="14.45" customHeight="1" x14ac:dyDescent="0.2">
      <c r="A39" s="88">
        <v>29</v>
      </c>
      <c r="B39" s="46"/>
      <c r="C39" s="46"/>
      <c r="D39" s="25" t="str">
        <f>IFERROR(VLOOKUP(VALUE($A39),[1]Cadet!$A$5:$BA$103,COLUMN(BA:BA),FALSE),"")</f>
        <v/>
      </c>
      <c r="E39" s="63" t="str">
        <f>IFERROR(VLOOKUP(VALUE($A39),[1]Cadet!$A$5:$BA$103,COLUMN(AA:AA),FALSE),"")</f>
        <v/>
      </c>
      <c r="F39" s="78" t="str">
        <f>IF(LEN(INDEX(B$10:C$109,30,1))&lt;2,IF(LEN(INDEX(B$10:C$109,30,2))&lt;2,"",$B$8),$B$8)</f>
        <v/>
      </c>
      <c r="G39" s="89" t="str">
        <f t="shared" si="0"/>
        <v/>
      </c>
      <c r="H39" s="16" t="str">
        <f t="shared" si="1"/>
        <v/>
      </c>
      <c r="I39" s="90" t="str">
        <f>IFERROR(VLOOKUP($H39,'[2]Klokan-Prijave'!$A$2:$C$1000,2,FALSE),"")</f>
        <v/>
      </c>
      <c r="J39" s="90" t="str">
        <f>IFERROR(VLOOKUP($H39,'[2]Klokan-Prijave'!$A$2:$C$1000,3,FALSE),"")</f>
        <v/>
      </c>
      <c r="K39" s="39" t="str">
        <f t="shared" si="2"/>
        <v/>
      </c>
      <c r="L39" s="18" t="str">
        <f t="shared" si="3"/>
        <v/>
      </c>
    </row>
    <row r="40" spans="1:12" ht="14.45" customHeight="1" x14ac:dyDescent="0.2">
      <c r="A40" s="88">
        <v>30</v>
      </c>
      <c r="B40" s="46"/>
      <c r="C40" s="46"/>
      <c r="D40" s="25" t="str">
        <f>IFERROR(VLOOKUP(VALUE($A40),[1]Cadet!$A$5:$BA$103,COLUMN(BA:BA),FALSE),"")</f>
        <v/>
      </c>
      <c r="E40" s="63" t="str">
        <f>IFERROR(VLOOKUP(VALUE($A40),[1]Cadet!$A$5:$BA$103,COLUMN(AA:AA),FALSE),"")</f>
        <v/>
      </c>
      <c r="F40" s="78" t="str">
        <f>IF(LEN(INDEX(B$10:C$109,31,1))&lt;2,IF(LEN(INDEX(B$10:C$109,31,2))&lt;2,"",$B$8),$B$8)</f>
        <v/>
      </c>
      <c r="G40" s="89" t="str">
        <f t="shared" si="0"/>
        <v/>
      </c>
      <c r="H40" s="16" t="str">
        <f t="shared" si="1"/>
        <v/>
      </c>
      <c r="I40" s="90" t="str">
        <f>IFERROR(VLOOKUP($H40,'[2]Klokan-Prijave'!$A$2:$C$1000,2,FALSE),"")</f>
        <v/>
      </c>
      <c r="J40" s="90" t="str">
        <f>IFERROR(VLOOKUP($H40,'[2]Klokan-Prijave'!$A$2:$C$1000,3,FALSE),"")</f>
        <v/>
      </c>
      <c r="K40" s="39" t="str">
        <f t="shared" si="2"/>
        <v/>
      </c>
      <c r="L40" s="18" t="str">
        <f t="shared" si="3"/>
        <v/>
      </c>
    </row>
    <row r="41" spans="1:12" ht="14.45" customHeight="1" x14ac:dyDescent="0.2">
      <c r="A41" s="88">
        <v>31</v>
      </c>
      <c r="B41" s="46"/>
      <c r="C41" s="46"/>
      <c r="D41" s="25" t="str">
        <f>IFERROR(VLOOKUP(VALUE($A41),[1]Cadet!$A$5:$BA$103,COLUMN(BA:BA),FALSE),"")</f>
        <v/>
      </c>
      <c r="E41" s="63" t="str">
        <f>IFERROR(VLOOKUP(VALUE($A41),[1]Cadet!$A$5:$BA$103,COLUMN(AA:AA),FALSE),"")</f>
        <v/>
      </c>
      <c r="F41" s="78" t="str">
        <f>IF(LEN(INDEX(B$10:C$109,32,1))&lt;2,IF(LEN(INDEX(B$10:C$109,32,2))&lt;2,"",$B$8),$B$8)</f>
        <v/>
      </c>
      <c r="G41" s="89" t="str">
        <f t="shared" si="0"/>
        <v/>
      </c>
      <c r="H41" s="16" t="str">
        <f t="shared" si="1"/>
        <v/>
      </c>
      <c r="I41" s="90" t="str">
        <f>IFERROR(VLOOKUP($H41,'[2]Klokan-Prijave'!$A$2:$C$1000,2,FALSE),"")</f>
        <v/>
      </c>
      <c r="J41" s="90" t="str">
        <f>IFERROR(VLOOKUP($H41,'[2]Klokan-Prijave'!$A$2:$C$1000,3,FALSE),"")</f>
        <v/>
      </c>
      <c r="K41" s="39" t="str">
        <f t="shared" si="2"/>
        <v/>
      </c>
      <c r="L41" s="18" t="str">
        <f t="shared" si="3"/>
        <v/>
      </c>
    </row>
    <row r="42" spans="1:12" ht="14.45" customHeight="1" x14ac:dyDescent="0.2">
      <c r="A42" s="88">
        <v>32</v>
      </c>
      <c r="B42" s="46"/>
      <c r="C42" s="46"/>
      <c r="D42" s="25" t="str">
        <f>IFERROR(VLOOKUP(VALUE($A42),[1]Cadet!$A$5:$BA$103,COLUMN(BA:BA),FALSE),"")</f>
        <v/>
      </c>
      <c r="E42" s="63" t="str">
        <f>IFERROR(VLOOKUP(VALUE($A42),[1]Cadet!$A$5:$BA$103,COLUMN(AA:AA),FALSE),"")</f>
        <v/>
      </c>
      <c r="F42" s="78" t="str">
        <f>IF(LEN(INDEX(B$10:C$109,33,1))&lt;2,IF(LEN(INDEX(B$10:C$109,33,2))&lt;2,"",$B$8),$B$8)</f>
        <v/>
      </c>
      <c r="G42" s="89" t="str">
        <f t="shared" si="0"/>
        <v/>
      </c>
      <c r="H42" s="16" t="str">
        <f t="shared" si="1"/>
        <v/>
      </c>
      <c r="I42" s="90" t="str">
        <f>IFERROR(VLOOKUP($H42,'[2]Klokan-Prijave'!$A$2:$C$1000,2,FALSE),"")</f>
        <v/>
      </c>
      <c r="J42" s="90" t="str">
        <f>IFERROR(VLOOKUP($H42,'[2]Klokan-Prijave'!$A$2:$C$1000,3,FALSE),"")</f>
        <v/>
      </c>
      <c r="K42" s="39" t="str">
        <f t="shared" si="2"/>
        <v/>
      </c>
      <c r="L42" s="18" t="str">
        <f t="shared" si="3"/>
        <v/>
      </c>
    </row>
    <row r="43" spans="1:12" ht="14.45" customHeight="1" x14ac:dyDescent="0.2">
      <c r="A43" s="88">
        <v>33</v>
      </c>
      <c r="B43" s="46"/>
      <c r="C43" s="46"/>
      <c r="D43" s="25" t="str">
        <f>IFERROR(VLOOKUP(VALUE($A43),[1]Cadet!$A$5:$BA$103,COLUMN(BA:BA),FALSE),"")</f>
        <v/>
      </c>
      <c r="E43" s="63" t="str">
        <f>IFERROR(VLOOKUP(VALUE($A43),[1]Cadet!$A$5:$BA$103,COLUMN(AA:AA),FALSE),"")</f>
        <v/>
      </c>
      <c r="F43" s="78" t="str">
        <f>IF(LEN(INDEX(B$10:C$109,34,1))&lt;2,IF(LEN(INDEX(B$10:C$109,34,2))&lt;2,"",$B$8),$B$8)</f>
        <v/>
      </c>
      <c r="G43" s="89" t="str">
        <f t="shared" si="0"/>
        <v/>
      </c>
      <c r="H43" s="16" t="str">
        <f t="shared" si="1"/>
        <v/>
      </c>
      <c r="I43" s="90" t="str">
        <f>IFERROR(VLOOKUP($H43,'[2]Klokan-Prijave'!$A$2:$C$1000,2,FALSE),"")</f>
        <v/>
      </c>
      <c r="J43" s="90" t="str">
        <f>IFERROR(VLOOKUP($H43,'[2]Klokan-Prijave'!$A$2:$C$1000,3,FALSE),"")</f>
        <v/>
      </c>
      <c r="K43" s="39" t="str">
        <f t="shared" si="2"/>
        <v/>
      </c>
      <c r="L43" s="18" t="str">
        <f t="shared" si="3"/>
        <v/>
      </c>
    </row>
    <row r="44" spans="1:12" ht="14.45" customHeight="1" x14ac:dyDescent="0.2">
      <c r="A44" s="88">
        <v>34</v>
      </c>
      <c r="B44" s="46"/>
      <c r="C44" s="46"/>
      <c r="D44" s="25" t="str">
        <f>IFERROR(VLOOKUP(VALUE($A44),[1]Cadet!$A$5:$BA$103,COLUMN(BA:BA),FALSE),"")</f>
        <v/>
      </c>
      <c r="E44" s="63" t="str">
        <f>IFERROR(VLOOKUP(VALUE($A44),[1]Cadet!$A$5:$BA$103,COLUMN(AA:AA),FALSE),"")</f>
        <v/>
      </c>
      <c r="F44" s="78" t="str">
        <f>IF(LEN(INDEX(B$10:C$109,35,1))&lt;2,IF(LEN(INDEX(B$10:C$109,35,2))&lt;2,"",$B$8),$B$8)</f>
        <v/>
      </c>
      <c r="G44" s="89" t="str">
        <f t="shared" si="0"/>
        <v/>
      </c>
      <c r="H44" s="16" t="str">
        <f t="shared" si="1"/>
        <v/>
      </c>
      <c r="I44" s="90" t="str">
        <f>IFERROR(VLOOKUP($H44,'[2]Klokan-Prijave'!$A$2:$C$1000,2,FALSE),"")</f>
        <v/>
      </c>
      <c r="J44" s="90" t="str">
        <f>IFERROR(VLOOKUP($H44,'[2]Klokan-Prijave'!$A$2:$C$1000,3,FALSE),"")</f>
        <v/>
      </c>
      <c r="K44" s="39" t="str">
        <f t="shared" si="2"/>
        <v/>
      </c>
      <c r="L44" s="18" t="str">
        <f t="shared" si="3"/>
        <v/>
      </c>
    </row>
    <row r="45" spans="1:12" ht="14.45" customHeight="1" x14ac:dyDescent="0.2">
      <c r="A45" s="88">
        <v>35</v>
      </c>
      <c r="B45" s="46"/>
      <c r="C45" s="46"/>
      <c r="D45" s="25" t="str">
        <f>IFERROR(VLOOKUP(VALUE($A45),[1]Cadet!$A$5:$BA$103,COLUMN(BA:BA),FALSE),"")</f>
        <v/>
      </c>
      <c r="E45" s="63" t="str">
        <f>IFERROR(VLOOKUP(VALUE($A45),[1]Cadet!$A$5:$BA$103,COLUMN(AA:AA),FALSE),"")</f>
        <v/>
      </c>
      <c r="F45" s="78" t="str">
        <f>IF(LEN(INDEX(B$10:C$109,36,1))&lt;2,IF(LEN(INDEX(B$10:C$109,36,2))&lt;2,"",$B$8),$B$8)</f>
        <v/>
      </c>
      <c r="G45" s="89" t="str">
        <f t="shared" si="0"/>
        <v/>
      </c>
      <c r="H45" s="16" t="str">
        <f t="shared" si="1"/>
        <v/>
      </c>
      <c r="I45" s="90" t="str">
        <f>IFERROR(VLOOKUP($H45,'[2]Klokan-Prijave'!$A$2:$C$1000,2,FALSE),"")</f>
        <v/>
      </c>
      <c r="J45" s="90" t="str">
        <f>IFERROR(VLOOKUP($H45,'[2]Klokan-Prijave'!$A$2:$C$1000,3,FALSE),"")</f>
        <v/>
      </c>
      <c r="K45" s="39" t="str">
        <f t="shared" si="2"/>
        <v/>
      </c>
      <c r="L45" s="18" t="str">
        <f t="shared" si="3"/>
        <v/>
      </c>
    </row>
    <row r="46" spans="1:12" ht="14.45" customHeight="1" x14ac:dyDescent="0.2">
      <c r="A46" s="88">
        <v>36</v>
      </c>
      <c r="B46" s="46"/>
      <c r="C46" s="46"/>
      <c r="D46" s="25" t="str">
        <f>IFERROR(VLOOKUP(VALUE($A46),[1]Cadet!$A$5:$BA$103,COLUMN(BA:BA),FALSE),"")</f>
        <v/>
      </c>
      <c r="E46" s="63" t="str">
        <f>IFERROR(VLOOKUP(VALUE($A46),[1]Cadet!$A$5:$BA$103,COLUMN(AA:AA),FALSE),"")</f>
        <v/>
      </c>
      <c r="F46" s="78" t="str">
        <f>IF(LEN(INDEX(B$10:C$109,37,1))&lt;2,IF(LEN(INDEX(B$10:C$109,37,2))&lt;2,"",$B$8),$B$8)</f>
        <v/>
      </c>
      <c r="G46" s="89" t="str">
        <f t="shared" si="0"/>
        <v/>
      </c>
      <c r="H46" s="16" t="str">
        <f t="shared" si="1"/>
        <v/>
      </c>
      <c r="I46" s="90" t="str">
        <f>IFERROR(VLOOKUP($H46,'[2]Klokan-Prijave'!$A$2:$C$1000,2,FALSE),"")</f>
        <v/>
      </c>
      <c r="J46" s="90" t="str">
        <f>IFERROR(VLOOKUP($H46,'[2]Klokan-Prijave'!$A$2:$C$1000,3,FALSE),"")</f>
        <v/>
      </c>
      <c r="K46" s="39" t="str">
        <f t="shared" si="2"/>
        <v/>
      </c>
      <c r="L46" s="18" t="str">
        <f t="shared" si="3"/>
        <v/>
      </c>
    </row>
    <row r="47" spans="1:12" ht="14.45" customHeight="1" x14ac:dyDescent="0.2">
      <c r="A47" s="88">
        <v>37</v>
      </c>
      <c r="B47" s="46"/>
      <c r="C47" s="46"/>
      <c r="D47" s="25" t="str">
        <f>IFERROR(VLOOKUP(VALUE($A47),[1]Cadet!$A$5:$BA$103,COLUMN(BA:BA),FALSE),"")</f>
        <v/>
      </c>
      <c r="E47" s="63" t="str">
        <f>IFERROR(VLOOKUP(VALUE($A47),[1]Cadet!$A$5:$BA$103,COLUMN(AA:AA),FALSE),"")</f>
        <v/>
      </c>
      <c r="F47" s="78" t="str">
        <f>IF(LEN(INDEX(B$10:C$109,38,1))&lt;2,IF(LEN(INDEX(B$10:C$109,38,2))&lt;2,"",$B$8),$B$8)</f>
        <v/>
      </c>
      <c r="G47" s="89" t="str">
        <f t="shared" si="0"/>
        <v/>
      </c>
      <c r="H47" s="16" t="str">
        <f t="shared" si="1"/>
        <v/>
      </c>
      <c r="I47" s="90" t="str">
        <f>IFERROR(VLOOKUP($H47,'[2]Klokan-Prijave'!$A$2:$C$1000,2,FALSE),"")</f>
        <v/>
      </c>
      <c r="J47" s="90" t="str">
        <f>IFERROR(VLOOKUP($H47,'[2]Klokan-Prijave'!$A$2:$C$1000,3,FALSE),"")</f>
        <v/>
      </c>
      <c r="K47" s="39" t="str">
        <f t="shared" si="2"/>
        <v/>
      </c>
      <c r="L47" s="18" t="str">
        <f t="shared" si="3"/>
        <v/>
      </c>
    </row>
    <row r="48" spans="1:12" ht="14.45" customHeight="1" x14ac:dyDescent="0.2">
      <c r="A48" s="88">
        <v>38</v>
      </c>
      <c r="B48" s="46"/>
      <c r="C48" s="46"/>
      <c r="D48" s="25" t="str">
        <f>IFERROR(VLOOKUP(VALUE($A48),[1]Cadet!$A$5:$BA$103,COLUMN(BA:BA),FALSE),"")</f>
        <v/>
      </c>
      <c r="E48" s="63" t="str">
        <f>IFERROR(VLOOKUP(VALUE($A48),[1]Cadet!$A$5:$BA$103,COLUMN(AA:AA),FALSE),"")</f>
        <v/>
      </c>
      <c r="F48" s="78" t="str">
        <f>IF(LEN(INDEX(B$10:C$109,39,1))&lt;2,IF(LEN(INDEX(B$10:C$109,39,2))&lt;2,"",$B$8),$B$8)</f>
        <v/>
      </c>
      <c r="G48" s="89" t="str">
        <f t="shared" si="0"/>
        <v/>
      </c>
      <c r="H48" s="16" t="str">
        <f t="shared" si="1"/>
        <v/>
      </c>
      <c r="I48" s="90" t="str">
        <f>IFERROR(VLOOKUP($H48,'[2]Klokan-Prijave'!$A$2:$C$1000,2,FALSE),"")</f>
        <v/>
      </c>
      <c r="J48" s="90" t="str">
        <f>IFERROR(VLOOKUP($H48,'[2]Klokan-Prijave'!$A$2:$C$1000,3,FALSE),"")</f>
        <v/>
      </c>
      <c r="K48" s="39" t="str">
        <f t="shared" si="2"/>
        <v/>
      </c>
      <c r="L48" s="18" t="str">
        <f t="shared" si="3"/>
        <v/>
      </c>
    </row>
    <row r="49" spans="1:12" ht="14.45" customHeight="1" x14ac:dyDescent="0.2">
      <c r="A49" s="88">
        <v>39</v>
      </c>
      <c r="B49" s="46"/>
      <c r="C49" s="46"/>
      <c r="D49" s="25" t="str">
        <f>IFERROR(VLOOKUP(VALUE($A49),[1]Cadet!$A$5:$BA$103,COLUMN(BA:BA),FALSE),"")</f>
        <v/>
      </c>
      <c r="E49" s="63" t="str">
        <f>IFERROR(VLOOKUP(VALUE($A49),[1]Cadet!$A$5:$BA$103,COLUMN(AA:AA),FALSE),"")</f>
        <v/>
      </c>
      <c r="F49" s="78" t="str">
        <f>IF(LEN(INDEX(B$10:C$109,40,1))&lt;2,IF(LEN(INDEX(B$10:C$109,40,2))&lt;2,"",$B$8),$B$8)</f>
        <v/>
      </c>
      <c r="G49" s="89" t="str">
        <f t="shared" si="0"/>
        <v/>
      </c>
      <c r="H49" s="16" t="str">
        <f t="shared" si="1"/>
        <v/>
      </c>
      <c r="I49" s="90" t="str">
        <f>IFERROR(VLOOKUP($H49,'[2]Klokan-Prijave'!$A$2:$C$1000,2,FALSE),"")</f>
        <v/>
      </c>
      <c r="J49" s="90" t="str">
        <f>IFERROR(VLOOKUP($H49,'[2]Klokan-Prijave'!$A$2:$C$1000,3,FALSE),"")</f>
        <v/>
      </c>
      <c r="K49" s="39" t="str">
        <f t="shared" si="2"/>
        <v/>
      </c>
      <c r="L49" s="18" t="str">
        <f t="shared" si="3"/>
        <v/>
      </c>
    </row>
    <row r="50" spans="1:12" ht="14.45" customHeight="1" x14ac:dyDescent="0.2">
      <c r="A50" s="88">
        <v>40</v>
      </c>
      <c r="B50" s="46"/>
      <c r="C50" s="46"/>
      <c r="D50" s="25" t="str">
        <f>IFERROR(VLOOKUP(VALUE($A50),[1]Cadet!$A$5:$BA$103,COLUMN(BA:BA),FALSE),"")</f>
        <v/>
      </c>
      <c r="E50" s="63" t="str">
        <f>IFERROR(VLOOKUP(VALUE($A50),[1]Cadet!$A$5:$BA$103,COLUMN(AA:AA),FALSE),"")</f>
        <v/>
      </c>
      <c r="F50" s="78" t="str">
        <f>IF(LEN(INDEX(B$10:C$109,41,1))&lt;2,IF(LEN(INDEX(B$10:C$109,41,2))&lt;2,"",$B$8),$B$8)</f>
        <v/>
      </c>
      <c r="G50" s="89" t="str">
        <f t="shared" si="0"/>
        <v/>
      </c>
      <c r="H50" s="16" t="str">
        <f t="shared" si="1"/>
        <v/>
      </c>
      <c r="I50" s="90" t="str">
        <f>IFERROR(VLOOKUP($H50,'[2]Klokan-Prijave'!$A$2:$C$1000,2,FALSE),"")</f>
        <v/>
      </c>
      <c r="J50" s="90" t="str">
        <f>IFERROR(VLOOKUP($H50,'[2]Klokan-Prijave'!$A$2:$C$1000,3,FALSE),"")</f>
        <v/>
      </c>
      <c r="K50" s="39" t="str">
        <f t="shared" si="2"/>
        <v/>
      </c>
      <c r="L50" s="18" t="str">
        <f t="shared" si="3"/>
        <v/>
      </c>
    </row>
    <row r="51" spans="1:12" ht="14.45" customHeight="1" x14ac:dyDescent="0.2">
      <c r="A51" s="88">
        <v>41</v>
      </c>
      <c r="B51" s="46"/>
      <c r="C51" s="46"/>
      <c r="D51" s="25" t="str">
        <f>IFERROR(VLOOKUP(VALUE($A51),[1]Cadet!$A$5:$BA$103,COLUMN(BA:BA),FALSE),"")</f>
        <v/>
      </c>
      <c r="E51" s="63" t="str">
        <f>IFERROR(VLOOKUP(VALUE($A51),[1]Cadet!$A$5:$BA$103,COLUMN(AA:AA),FALSE),"")</f>
        <v/>
      </c>
      <c r="F51" s="78" t="str">
        <f>IF(LEN(INDEX(B$10:C$109,42,1))&lt;2,IF(LEN(INDEX(B$10:C$109,42,2))&lt;2,"",$B$8),$B$8)</f>
        <v/>
      </c>
      <c r="G51" s="89" t="str">
        <f t="shared" si="0"/>
        <v/>
      </c>
      <c r="H51" s="16" t="str">
        <f t="shared" si="1"/>
        <v/>
      </c>
      <c r="I51" s="90" t="str">
        <f>IFERROR(VLOOKUP($H51,'[2]Klokan-Prijave'!$A$2:$C$1000,2,FALSE),"")</f>
        <v/>
      </c>
      <c r="J51" s="90" t="str">
        <f>IFERROR(VLOOKUP($H51,'[2]Klokan-Prijave'!$A$2:$C$1000,3,FALSE),"")</f>
        <v/>
      </c>
      <c r="K51" s="39" t="str">
        <f t="shared" si="2"/>
        <v/>
      </c>
      <c r="L51" s="18" t="str">
        <f t="shared" si="3"/>
        <v/>
      </c>
    </row>
    <row r="52" spans="1:12" ht="14.45" customHeight="1" x14ac:dyDescent="0.2">
      <c r="A52" s="88">
        <v>42</v>
      </c>
      <c r="B52" s="46"/>
      <c r="C52" s="46"/>
      <c r="D52" s="25" t="str">
        <f>IFERROR(VLOOKUP(VALUE($A52),[1]Cadet!$A$5:$BA$103,COLUMN(BA:BA),FALSE),"")</f>
        <v/>
      </c>
      <c r="E52" s="63" t="str">
        <f>IFERROR(VLOOKUP(VALUE($A52),[1]Cadet!$A$5:$BA$103,COLUMN(AA:AA),FALSE),"")</f>
        <v/>
      </c>
      <c r="F52" s="78" t="str">
        <f>IF(LEN(INDEX(B$10:C$109,43,1))&lt;2,IF(LEN(INDEX(B$10:C$109,43,2))&lt;2,"",$B$8),$B$8)</f>
        <v/>
      </c>
      <c r="G52" s="89" t="str">
        <f t="shared" si="0"/>
        <v/>
      </c>
      <c r="H52" s="16" t="str">
        <f t="shared" si="1"/>
        <v/>
      </c>
      <c r="I52" s="90" t="str">
        <f>IFERROR(VLOOKUP($H52,'[2]Klokan-Prijave'!$A$2:$C$1000,2,FALSE),"")</f>
        <v/>
      </c>
      <c r="J52" s="90" t="str">
        <f>IFERROR(VLOOKUP($H52,'[2]Klokan-Prijave'!$A$2:$C$1000,3,FALSE),"")</f>
        <v/>
      </c>
      <c r="K52" s="39" t="str">
        <f t="shared" si="2"/>
        <v/>
      </c>
      <c r="L52" s="18" t="str">
        <f t="shared" si="3"/>
        <v/>
      </c>
    </row>
    <row r="53" spans="1:12" ht="14.45" customHeight="1" x14ac:dyDescent="0.2">
      <c r="A53" s="88">
        <v>43</v>
      </c>
      <c r="B53" s="46"/>
      <c r="C53" s="46"/>
      <c r="D53" s="25" t="str">
        <f>IFERROR(VLOOKUP(VALUE($A53),[1]Cadet!$A$5:$BA$103,COLUMN(BA:BA),FALSE),"")</f>
        <v/>
      </c>
      <c r="E53" s="63" t="str">
        <f>IFERROR(VLOOKUP(VALUE($A53),[1]Cadet!$A$5:$BA$103,COLUMN(AA:AA),FALSE),"")</f>
        <v/>
      </c>
      <c r="F53" s="78" t="str">
        <f>IF(LEN(INDEX(B$10:C$109,44,1))&lt;2,IF(LEN(INDEX(B$10:C$109,44,2))&lt;2,"",$B$8),$B$8)</f>
        <v/>
      </c>
      <c r="G53" s="89" t="str">
        <f t="shared" si="0"/>
        <v/>
      </c>
      <c r="H53" s="16" t="str">
        <f t="shared" si="1"/>
        <v/>
      </c>
      <c r="I53" s="90" t="str">
        <f>IFERROR(VLOOKUP($H53,'[2]Klokan-Prijave'!$A$2:$C$1000,2,FALSE),"")</f>
        <v/>
      </c>
      <c r="J53" s="90" t="str">
        <f>IFERROR(VLOOKUP($H53,'[2]Klokan-Prijave'!$A$2:$C$1000,3,FALSE),"")</f>
        <v/>
      </c>
      <c r="K53" s="39" t="str">
        <f t="shared" si="2"/>
        <v/>
      </c>
      <c r="L53" s="18" t="str">
        <f t="shared" si="3"/>
        <v/>
      </c>
    </row>
    <row r="54" spans="1:12" ht="14.45" customHeight="1" x14ac:dyDescent="0.2">
      <c r="A54" s="88">
        <v>44</v>
      </c>
      <c r="B54" s="46"/>
      <c r="C54" s="46"/>
      <c r="D54" s="25" t="str">
        <f>IFERROR(VLOOKUP(VALUE($A54),[1]Cadet!$A$5:$BA$103,COLUMN(BA:BA),FALSE),"")</f>
        <v/>
      </c>
      <c r="E54" s="63" t="str">
        <f>IFERROR(VLOOKUP(VALUE($A54),[1]Cadet!$A$5:$BA$103,COLUMN(AA:AA),FALSE),"")</f>
        <v/>
      </c>
      <c r="F54" s="78" t="str">
        <f>IF(LEN(INDEX(B$10:C$109,45,1))&lt;2,IF(LEN(INDEX(B$10:C$109,45,2))&lt;2,"",$B$8),$B$8)</f>
        <v/>
      </c>
      <c r="G54" s="89" t="str">
        <f t="shared" si="0"/>
        <v/>
      </c>
      <c r="H54" s="16" t="str">
        <f t="shared" si="1"/>
        <v/>
      </c>
      <c r="I54" s="90" t="str">
        <f>IFERROR(VLOOKUP($H54,'[2]Klokan-Prijave'!$A$2:$C$1000,2,FALSE),"")</f>
        <v/>
      </c>
      <c r="J54" s="90" t="str">
        <f>IFERROR(VLOOKUP($H54,'[2]Klokan-Prijave'!$A$2:$C$1000,3,FALSE),"")</f>
        <v/>
      </c>
      <c r="K54" s="39" t="str">
        <f t="shared" si="2"/>
        <v/>
      </c>
      <c r="L54" s="18" t="str">
        <f t="shared" si="3"/>
        <v/>
      </c>
    </row>
    <row r="55" spans="1:12" ht="14.45" customHeight="1" x14ac:dyDescent="0.2">
      <c r="A55" s="88">
        <v>45</v>
      </c>
      <c r="B55" s="46"/>
      <c r="C55" s="46"/>
      <c r="D55" s="25" t="str">
        <f>IFERROR(VLOOKUP(VALUE($A55),[1]Cadet!$A$5:$BA$103,COLUMN(BA:BA),FALSE),"")</f>
        <v/>
      </c>
      <c r="E55" s="63" t="str">
        <f>IFERROR(VLOOKUP(VALUE($A55),[1]Cadet!$A$5:$BA$103,COLUMN(AA:AA),FALSE),"")</f>
        <v/>
      </c>
      <c r="F55" s="78" t="str">
        <f>IF(LEN(INDEX(B$10:C$109,46,1))&lt;2,IF(LEN(INDEX(B$10:C$109,46,2))&lt;2,"",$B$8),$B$8)</f>
        <v/>
      </c>
      <c r="G55" s="89" t="str">
        <f t="shared" si="0"/>
        <v/>
      </c>
      <c r="H55" s="16" t="str">
        <f t="shared" si="1"/>
        <v/>
      </c>
      <c r="I55" s="90" t="str">
        <f>IFERROR(VLOOKUP($H55,'[2]Klokan-Prijave'!$A$2:$C$1000,2,FALSE),"")</f>
        <v/>
      </c>
      <c r="J55" s="90" t="str">
        <f>IFERROR(VLOOKUP($H55,'[2]Klokan-Prijave'!$A$2:$C$1000,3,FALSE),"")</f>
        <v/>
      </c>
      <c r="K55" s="39" t="str">
        <f t="shared" si="2"/>
        <v/>
      </c>
      <c r="L55" s="18" t="str">
        <f t="shared" si="3"/>
        <v/>
      </c>
    </row>
    <row r="56" spans="1:12" ht="14.45" customHeight="1" x14ac:dyDescent="0.2">
      <c r="A56" s="88">
        <v>46</v>
      </c>
      <c r="B56" s="46"/>
      <c r="C56" s="46"/>
      <c r="D56" s="25" t="str">
        <f>IFERROR(VLOOKUP(VALUE($A56),[1]Cadet!$A$5:$BA$103,COLUMN(BA:BA),FALSE),"")</f>
        <v/>
      </c>
      <c r="E56" s="63" t="str">
        <f>IFERROR(VLOOKUP(VALUE($A56),[1]Cadet!$A$5:$BA$103,COLUMN(AA:AA),FALSE),"")</f>
        <v/>
      </c>
      <c r="F56" s="78" t="str">
        <f>IF(LEN(INDEX(B$10:C$109,47,1))&lt;2,IF(LEN(INDEX(B$10:C$109,47,2))&lt;2,"",$B$8),$B$8)</f>
        <v/>
      </c>
      <c r="G56" s="89" t="str">
        <f t="shared" si="0"/>
        <v/>
      </c>
      <c r="H56" s="16" t="str">
        <f t="shared" si="1"/>
        <v/>
      </c>
      <c r="I56" s="90" t="str">
        <f>IFERROR(VLOOKUP($H56,'[2]Klokan-Prijave'!$A$2:$C$1000,2,FALSE),"")</f>
        <v/>
      </c>
      <c r="J56" s="90" t="str">
        <f>IFERROR(VLOOKUP($H56,'[2]Klokan-Prijave'!$A$2:$C$1000,3,FALSE),"")</f>
        <v/>
      </c>
      <c r="K56" s="39" t="str">
        <f t="shared" si="2"/>
        <v/>
      </c>
      <c r="L56" s="18" t="str">
        <f t="shared" si="3"/>
        <v/>
      </c>
    </row>
    <row r="57" spans="1:12" ht="14.45" customHeight="1" x14ac:dyDescent="0.2">
      <c r="A57" s="88">
        <v>47</v>
      </c>
      <c r="B57" s="46"/>
      <c r="C57" s="46"/>
      <c r="D57" s="25" t="str">
        <f>IFERROR(VLOOKUP(VALUE($A57),[1]Cadet!$A$5:$BA$103,COLUMN(BA:BA),FALSE),"")</f>
        <v/>
      </c>
      <c r="E57" s="63" t="str">
        <f>IFERROR(VLOOKUP(VALUE($A57),[1]Cadet!$A$5:$BA$103,COLUMN(AA:AA),FALSE),"")</f>
        <v/>
      </c>
      <c r="F57" s="78" t="str">
        <f>IF(LEN(INDEX(B$10:C$109,48,1))&lt;2,IF(LEN(INDEX(B$10:C$109,48,2))&lt;2,"",$B$8),$B$8)</f>
        <v/>
      </c>
      <c r="G57" s="89" t="str">
        <f t="shared" si="0"/>
        <v/>
      </c>
      <c r="H57" s="16" t="str">
        <f t="shared" si="1"/>
        <v/>
      </c>
      <c r="I57" s="90" t="str">
        <f>IFERROR(VLOOKUP($H57,'[2]Klokan-Prijave'!$A$2:$C$1000,2,FALSE),"")</f>
        <v/>
      </c>
      <c r="J57" s="90" t="str">
        <f>IFERROR(VLOOKUP($H57,'[2]Klokan-Prijave'!$A$2:$C$1000,3,FALSE),"")</f>
        <v/>
      </c>
      <c r="K57" s="39" t="str">
        <f t="shared" si="2"/>
        <v/>
      </c>
      <c r="L57" s="18" t="str">
        <f t="shared" si="3"/>
        <v/>
      </c>
    </row>
    <row r="58" spans="1:12" ht="14.45" customHeight="1" x14ac:dyDescent="0.2">
      <c r="A58" s="88">
        <v>48</v>
      </c>
      <c r="B58" s="46"/>
      <c r="C58" s="46"/>
      <c r="D58" s="25" t="str">
        <f>IFERROR(VLOOKUP(VALUE($A58),[1]Cadet!$A$5:$BA$103,COLUMN(BA:BA),FALSE),"")</f>
        <v/>
      </c>
      <c r="E58" s="63" t="str">
        <f>IFERROR(VLOOKUP(VALUE($A58),[1]Cadet!$A$5:$BA$103,COLUMN(AA:AA),FALSE),"")</f>
        <v/>
      </c>
      <c r="F58" s="78" t="str">
        <f>IF(LEN(INDEX(B$10:C$109,49,1))&lt;2,IF(LEN(INDEX(B$10:C$109,49,2))&lt;2,"",$B$8),$B$8)</f>
        <v/>
      </c>
      <c r="G58" s="89" t="str">
        <f t="shared" si="0"/>
        <v/>
      </c>
      <c r="H58" s="16" t="str">
        <f t="shared" si="1"/>
        <v/>
      </c>
      <c r="I58" s="90" t="str">
        <f>IFERROR(VLOOKUP($H58,'[2]Klokan-Prijave'!$A$2:$C$1000,2,FALSE),"")</f>
        <v/>
      </c>
      <c r="J58" s="90" t="str">
        <f>IFERROR(VLOOKUP($H58,'[2]Klokan-Prijave'!$A$2:$C$1000,3,FALSE),"")</f>
        <v/>
      </c>
      <c r="K58" s="39" t="str">
        <f t="shared" si="2"/>
        <v/>
      </c>
      <c r="L58" s="18" t="str">
        <f t="shared" si="3"/>
        <v/>
      </c>
    </row>
    <row r="59" spans="1:12" ht="14.45" customHeight="1" x14ac:dyDescent="0.2">
      <c r="A59" s="88">
        <v>49</v>
      </c>
      <c r="B59" s="46"/>
      <c r="C59" s="46"/>
      <c r="D59" s="25" t="str">
        <f>IFERROR(VLOOKUP(VALUE($A59),[1]Cadet!$A$5:$BA$103,COLUMN(BA:BA),FALSE),"")</f>
        <v/>
      </c>
      <c r="E59" s="63" t="str">
        <f>IFERROR(VLOOKUP(VALUE($A59),[1]Cadet!$A$5:$BA$103,COLUMN(AA:AA),FALSE),"")</f>
        <v/>
      </c>
      <c r="F59" s="78" t="str">
        <f>IF(LEN(INDEX(B$10:C$109,50,1))&lt;2,IF(LEN(INDEX(B$10:C$109,50,2))&lt;2,"",$B$8),$B$8)</f>
        <v/>
      </c>
      <c r="G59" s="89" t="str">
        <f t="shared" si="0"/>
        <v/>
      </c>
      <c r="H59" s="16" t="str">
        <f t="shared" si="1"/>
        <v/>
      </c>
      <c r="I59" s="90" t="str">
        <f>IFERROR(VLOOKUP($H59,'[2]Klokan-Prijave'!$A$2:$C$1000,2,FALSE),"")</f>
        <v/>
      </c>
      <c r="J59" s="90" t="str">
        <f>IFERROR(VLOOKUP($H59,'[2]Klokan-Prijave'!$A$2:$C$1000,3,FALSE),"")</f>
        <v/>
      </c>
      <c r="K59" s="39" t="str">
        <f t="shared" si="2"/>
        <v/>
      </c>
      <c r="L59" s="18" t="str">
        <f t="shared" si="3"/>
        <v/>
      </c>
    </row>
    <row r="60" spans="1:12" ht="14.45" customHeight="1" x14ac:dyDescent="0.2">
      <c r="A60" s="88">
        <v>50</v>
      </c>
      <c r="B60" s="46"/>
      <c r="C60" s="46"/>
      <c r="D60" s="25" t="str">
        <f>IFERROR(VLOOKUP(VALUE($A60),[1]Cadet!$A$5:$BA$103,COLUMN(BA:BA),FALSE),"")</f>
        <v/>
      </c>
      <c r="E60" s="63" t="str">
        <f>IFERROR(VLOOKUP(VALUE($A60),[1]Cadet!$A$5:$BA$103,COLUMN(AA:AA),FALSE),"")</f>
        <v/>
      </c>
      <c r="F60" s="78" t="str">
        <f>IF(LEN(INDEX(B$10:C$109,51,1))&lt;2,IF(LEN(INDEX(B$10:C$109,51,2))&lt;2,"",$B$8),$B$8)</f>
        <v/>
      </c>
      <c r="G60" s="89" t="str">
        <f t="shared" si="0"/>
        <v/>
      </c>
      <c r="H60" s="16" t="str">
        <f t="shared" si="1"/>
        <v/>
      </c>
      <c r="I60" s="90" t="str">
        <f>IFERROR(VLOOKUP($H60,'[2]Klokan-Prijave'!$A$2:$C$1000,2,FALSE),"")</f>
        <v/>
      </c>
      <c r="J60" s="90" t="str">
        <f>IFERROR(VLOOKUP($H60,'[2]Klokan-Prijave'!$A$2:$C$1000,3,FALSE),"")</f>
        <v/>
      </c>
      <c r="K60" s="39" t="str">
        <f t="shared" si="2"/>
        <v/>
      </c>
      <c r="L60" s="18" t="str">
        <f t="shared" si="3"/>
        <v/>
      </c>
    </row>
    <row r="61" spans="1:12" ht="14.45" customHeight="1" x14ac:dyDescent="0.2">
      <c r="A61" s="88">
        <v>51</v>
      </c>
      <c r="B61" s="46"/>
      <c r="C61" s="46"/>
      <c r="D61" s="25" t="str">
        <f>IFERROR(VLOOKUP(VALUE($A61),[1]Cadet!$A$5:$BA$103,COLUMN(BA:BA),FALSE),"")</f>
        <v/>
      </c>
      <c r="E61" s="63" t="str">
        <f>IFERROR(VLOOKUP(VALUE($A61),[1]Cadet!$A$5:$BA$103,COLUMN(AA:AA),FALSE),"")</f>
        <v/>
      </c>
      <c r="F61" s="78" t="str">
        <f>IF(LEN(INDEX(B$10:C$109,52,1))&lt;2,IF(LEN(INDEX(B$10:C$109,52,2))&lt;2,"",$B$8),$B$8)</f>
        <v/>
      </c>
      <c r="G61" s="89" t="str">
        <f t="shared" si="0"/>
        <v/>
      </c>
      <c r="H61" s="16" t="str">
        <f t="shared" si="1"/>
        <v/>
      </c>
      <c r="I61" s="90" t="str">
        <f>IFERROR(VLOOKUP($H61,'[2]Klokan-Prijave'!$A$2:$C$1000,2,FALSE),"")</f>
        <v/>
      </c>
      <c r="J61" s="90" t="str">
        <f>IFERROR(VLOOKUP($H61,'[2]Klokan-Prijave'!$A$2:$C$1000,3,FALSE),"")</f>
        <v/>
      </c>
      <c r="K61" s="39" t="str">
        <f t="shared" si="2"/>
        <v/>
      </c>
      <c r="L61" s="18" t="str">
        <f t="shared" si="3"/>
        <v/>
      </c>
    </row>
    <row r="62" spans="1:12" ht="14.45" customHeight="1" x14ac:dyDescent="0.2">
      <c r="A62" s="88">
        <v>52</v>
      </c>
      <c r="B62" s="46"/>
      <c r="C62" s="46"/>
      <c r="D62" s="25" t="str">
        <f>IFERROR(VLOOKUP(VALUE($A62),[1]Cadet!$A$5:$BA$103,COLUMN(BA:BA),FALSE),"")</f>
        <v/>
      </c>
      <c r="E62" s="63" t="str">
        <f>IFERROR(VLOOKUP(VALUE($A62),[1]Cadet!$A$5:$BA$103,COLUMN(AA:AA),FALSE),"")</f>
        <v/>
      </c>
      <c r="F62" s="78" t="str">
        <f>IF(LEN(INDEX(B$10:C$109,53,1))&lt;2,IF(LEN(INDEX(B$10:C$109,53,2))&lt;2,"",$B$8),$B$8)</f>
        <v/>
      </c>
      <c r="G62" s="89" t="str">
        <f t="shared" si="0"/>
        <v/>
      </c>
      <c r="H62" s="16" t="str">
        <f t="shared" si="1"/>
        <v/>
      </c>
      <c r="I62" s="90" t="str">
        <f>IFERROR(VLOOKUP($H62,'[2]Klokan-Prijave'!$A$2:$C$1000,2,FALSE),"")</f>
        <v/>
      </c>
      <c r="J62" s="90" t="str">
        <f>IFERROR(VLOOKUP($H62,'[2]Klokan-Prijave'!$A$2:$C$1000,3,FALSE),"")</f>
        <v/>
      </c>
      <c r="K62" s="39" t="str">
        <f t="shared" si="2"/>
        <v/>
      </c>
      <c r="L62" s="18" t="str">
        <f t="shared" si="3"/>
        <v/>
      </c>
    </row>
    <row r="63" spans="1:12" ht="14.45" customHeight="1" x14ac:dyDescent="0.2">
      <c r="A63" s="88">
        <v>53</v>
      </c>
      <c r="B63" s="46"/>
      <c r="C63" s="46"/>
      <c r="D63" s="25" t="str">
        <f>IFERROR(VLOOKUP(VALUE($A63),[1]Cadet!$A$5:$BA$103,COLUMN(BA:BA),FALSE),"")</f>
        <v/>
      </c>
      <c r="E63" s="63" t="str">
        <f>IFERROR(VLOOKUP(VALUE($A63),[1]Cadet!$A$5:$BA$103,COLUMN(AA:AA),FALSE),"")</f>
        <v/>
      </c>
      <c r="F63" s="78" t="str">
        <f>IF(LEN(INDEX(B$10:C$109,54,1))&lt;2,IF(LEN(INDEX(B$10:C$109,54,2))&lt;2,"",$B$8),$B$8)</f>
        <v/>
      </c>
      <c r="G63" s="89" t="str">
        <f t="shared" si="0"/>
        <v/>
      </c>
      <c r="H63" s="16" t="str">
        <f t="shared" si="1"/>
        <v/>
      </c>
      <c r="I63" s="90" t="str">
        <f>IFERROR(VLOOKUP($H63,'[2]Klokan-Prijave'!$A$2:$C$1000,2,FALSE),"")</f>
        <v/>
      </c>
      <c r="J63" s="90" t="str">
        <f>IFERROR(VLOOKUP($H63,'[2]Klokan-Prijave'!$A$2:$C$1000,3,FALSE),"")</f>
        <v/>
      </c>
      <c r="K63" s="39" t="str">
        <f t="shared" si="2"/>
        <v/>
      </c>
      <c r="L63" s="18" t="str">
        <f t="shared" si="3"/>
        <v/>
      </c>
    </row>
    <row r="64" spans="1:12" ht="14.45" customHeight="1" x14ac:dyDescent="0.2">
      <c r="A64" s="88">
        <v>54</v>
      </c>
      <c r="B64" s="46"/>
      <c r="C64" s="46"/>
      <c r="D64" s="25" t="str">
        <f>IFERROR(VLOOKUP(VALUE($A64),[1]Cadet!$A$5:$BA$103,COLUMN(BA:BA),FALSE),"")</f>
        <v/>
      </c>
      <c r="E64" s="63" t="str">
        <f>IFERROR(VLOOKUP(VALUE($A64),[1]Cadet!$A$5:$BA$103,COLUMN(AA:AA),FALSE),"")</f>
        <v/>
      </c>
      <c r="F64" s="78" t="str">
        <f>IF(LEN(INDEX(B$10:C$109,55,1))&lt;2,IF(LEN(INDEX(B$10:C$109,55,2))&lt;2,"",$B$8),$B$8)</f>
        <v/>
      </c>
      <c r="G64" s="89" t="str">
        <f t="shared" si="0"/>
        <v/>
      </c>
      <c r="H64" s="16" t="str">
        <f t="shared" si="1"/>
        <v/>
      </c>
      <c r="I64" s="90" t="str">
        <f>IFERROR(VLOOKUP($H64,'[2]Klokan-Prijave'!$A$2:$C$1000,2,FALSE),"")</f>
        <v/>
      </c>
      <c r="J64" s="90" t="str">
        <f>IFERROR(VLOOKUP($H64,'[2]Klokan-Prijave'!$A$2:$C$1000,3,FALSE),"")</f>
        <v/>
      </c>
      <c r="K64" s="39" t="str">
        <f t="shared" si="2"/>
        <v/>
      </c>
      <c r="L64" s="18" t="str">
        <f t="shared" si="3"/>
        <v/>
      </c>
    </row>
    <row r="65" spans="1:12" ht="14.45" customHeight="1" x14ac:dyDescent="0.2">
      <c r="A65" s="88">
        <v>55</v>
      </c>
      <c r="B65" s="46"/>
      <c r="C65" s="46"/>
      <c r="D65" s="25" t="str">
        <f>IFERROR(VLOOKUP(VALUE($A65),[1]Cadet!$A$5:$BA$103,COLUMN(BA:BA),FALSE),"")</f>
        <v/>
      </c>
      <c r="E65" s="63" t="str">
        <f>IFERROR(VLOOKUP(VALUE($A65),[1]Cadet!$A$5:$BA$103,COLUMN(AA:AA),FALSE),"")</f>
        <v/>
      </c>
      <c r="F65" s="78" t="str">
        <f>IF(LEN(INDEX(B$10:C$109,56,1))&lt;2,IF(LEN(INDEX(B$10:C$109,56,2))&lt;2,"",$B$8),$B$8)</f>
        <v/>
      </c>
      <c r="G65" s="89" t="str">
        <f t="shared" si="0"/>
        <v/>
      </c>
      <c r="H65" s="16" t="str">
        <f t="shared" si="1"/>
        <v/>
      </c>
      <c r="I65" s="90" t="str">
        <f>IFERROR(VLOOKUP($H65,'[2]Klokan-Prijave'!$A$2:$C$1000,2,FALSE),"")</f>
        <v/>
      </c>
      <c r="J65" s="90" t="str">
        <f>IFERROR(VLOOKUP($H65,'[2]Klokan-Prijave'!$A$2:$C$1000,3,FALSE),"")</f>
        <v/>
      </c>
      <c r="K65" s="39" t="str">
        <f t="shared" si="2"/>
        <v/>
      </c>
      <c r="L65" s="18" t="str">
        <f t="shared" si="3"/>
        <v/>
      </c>
    </row>
    <row r="66" spans="1:12" ht="14.45" customHeight="1" x14ac:dyDescent="0.2">
      <c r="A66" s="88">
        <v>56</v>
      </c>
      <c r="B66" s="46"/>
      <c r="C66" s="46"/>
      <c r="D66" s="25" t="str">
        <f>IFERROR(VLOOKUP(VALUE($A66),[1]Cadet!$A$5:$BA$103,COLUMN(BA:BA),FALSE),"")</f>
        <v/>
      </c>
      <c r="E66" s="63" t="str">
        <f>IFERROR(VLOOKUP(VALUE($A66),[1]Cadet!$A$5:$BA$103,COLUMN(AA:AA),FALSE),"")</f>
        <v/>
      </c>
      <c r="F66" s="78" t="str">
        <f>IF(LEN(INDEX(B$10:C$109,57,1))&lt;2,IF(LEN(INDEX(B$10:C$109,57,2))&lt;2,"",$B$8),$B$8)</f>
        <v/>
      </c>
      <c r="G66" s="89" t="str">
        <f t="shared" si="0"/>
        <v/>
      </c>
      <c r="H66" s="16" t="str">
        <f t="shared" si="1"/>
        <v/>
      </c>
      <c r="I66" s="90" t="str">
        <f>IFERROR(VLOOKUP($H66,'[2]Klokan-Prijave'!$A$2:$C$1000,2,FALSE),"")</f>
        <v/>
      </c>
      <c r="J66" s="90" t="str">
        <f>IFERROR(VLOOKUP($H66,'[2]Klokan-Prijave'!$A$2:$C$1000,3,FALSE),"")</f>
        <v/>
      </c>
      <c r="K66" s="39" t="str">
        <f t="shared" si="2"/>
        <v/>
      </c>
      <c r="L66" s="18" t="str">
        <f t="shared" si="3"/>
        <v/>
      </c>
    </row>
    <row r="67" spans="1:12" ht="14.45" customHeight="1" x14ac:dyDescent="0.2">
      <c r="A67" s="88">
        <v>57</v>
      </c>
      <c r="B67" s="46"/>
      <c r="C67" s="46"/>
      <c r="D67" s="25" t="str">
        <f>IFERROR(VLOOKUP(VALUE($A67),[1]Cadet!$A$5:$BA$103,COLUMN(BA:BA),FALSE),"")</f>
        <v/>
      </c>
      <c r="E67" s="63" t="str">
        <f>IFERROR(VLOOKUP(VALUE($A67),[1]Cadet!$A$5:$BA$103,COLUMN(AA:AA),FALSE),"")</f>
        <v/>
      </c>
      <c r="F67" s="78" t="str">
        <f>IF(LEN(INDEX(B$10:C$109,58,1))&lt;2,IF(LEN(INDEX(B$10:C$109,58,2))&lt;2,"",$B$8),$B$8)</f>
        <v/>
      </c>
      <c r="G67" s="89" t="str">
        <f t="shared" si="0"/>
        <v/>
      </c>
      <c r="H67" s="16" t="str">
        <f t="shared" si="1"/>
        <v/>
      </c>
      <c r="I67" s="90" t="str">
        <f>IFERROR(VLOOKUP($H67,'[2]Klokan-Prijave'!$A$2:$C$1000,2,FALSE),"")</f>
        <v/>
      </c>
      <c r="J67" s="90" t="str">
        <f>IFERROR(VLOOKUP($H67,'[2]Klokan-Prijave'!$A$2:$C$1000,3,FALSE),"")</f>
        <v/>
      </c>
      <c r="K67" s="39" t="str">
        <f t="shared" si="2"/>
        <v/>
      </c>
      <c r="L67" s="18" t="str">
        <f t="shared" si="3"/>
        <v/>
      </c>
    </row>
    <row r="68" spans="1:12" ht="14.45" customHeight="1" x14ac:dyDescent="0.2">
      <c r="A68" s="88">
        <v>58</v>
      </c>
      <c r="B68" s="46"/>
      <c r="C68" s="46"/>
      <c r="D68" s="25" t="str">
        <f>IFERROR(VLOOKUP(VALUE($A68),[1]Cadet!$A$5:$BA$103,COLUMN(BA:BA),FALSE),"")</f>
        <v/>
      </c>
      <c r="E68" s="63" t="str">
        <f>IFERROR(VLOOKUP(VALUE($A68),[1]Cadet!$A$5:$BA$103,COLUMN(AA:AA),FALSE),"")</f>
        <v/>
      </c>
      <c r="F68" s="78" t="str">
        <f>IF(LEN(INDEX(B$10:C$109,59,1))&lt;2,IF(LEN(INDEX(B$10:C$109,59,2))&lt;2,"",$B$8),$B$8)</f>
        <v/>
      </c>
      <c r="G68" s="89" t="str">
        <f t="shared" si="0"/>
        <v/>
      </c>
      <c r="H68" s="16" t="str">
        <f t="shared" si="1"/>
        <v/>
      </c>
      <c r="I68" s="90" t="str">
        <f>IFERROR(VLOOKUP($H68,'[2]Klokan-Prijave'!$A$2:$C$1000,2,FALSE),"")</f>
        <v/>
      </c>
      <c r="J68" s="90" t="str">
        <f>IFERROR(VLOOKUP($H68,'[2]Klokan-Prijave'!$A$2:$C$1000,3,FALSE),"")</f>
        <v/>
      </c>
      <c r="K68" s="39" t="str">
        <f t="shared" si="2"/>
        <v/>
      </c>
      <c r="L68" s="18" t="str">
        <f t="shared" si="3"/>
        <v/>
      </c>
    </row>
    <row r="69" spans="1:12" ht="14.45" customHeight="1" x14ac:dyDescent="0.2">
      <c r="A69" s="88">
        <v>59</v>
      </c>
      <c r="B69" s="46"/>
      <c r="C69" s="46"/>
      <c r="D69" s="25" t="str">
        <f>IFERROR(VLOOKUP(VALUE($A69),[1]Cadet!$A$5:$BA$103,COLUMN(BA:BA),FALSE),"")</f>
        <v/>
      </c>
      <c r="E69" s="63" t="str">
        <f>IFERROR(VLOOKUP(VALUE($A69),[1]Cadet!$A$5:$BA$103,COLUMN(AA:AA),FALSE),"")</f>
        <v/>
      </c>
      <c r="F69" s="78" t="str">
        <f>IF(LEN(INDEX(B$10:C$109,60,1))&lt;2,IF(LEN(INDEX(B$10:C$109,60,2))&lt;2,"",$B$8),$B$8)</f>
        <v/>
      </c>
      <c r="G69" s="89" t="str">
        <f t="shared" si="0"/>
        <v/>
      </c>
      <c r="H69" s="16" t="str">
        <f t="shared" si="1"/>
        <v/>
      </c>
      <c r="I69" s="90" t="str">
        <f>IFERROR(VLOOKUP($H69,'[2]Klokan-Prijave'!$A$2:$C$1000,2,FALSE),"")</f>
        <v/>
      </c>
      <c r="J69" s="90" t="str">
        <f>IFERROR(VLOOKUP($H69,'[2]Klokan-Prijave'!$A$2:$C$1000,3,FALSE),"")</f>
        <v/>
      </c>
      <c r="K69" s="39" t="str">
        <f t="shared" si="2"/>
        <v/>
      </c>
      <c r="L69" s="18" t="str">
        <f t="shared" si="3"/>
        <v/>
      </c>
    </row>
    <row r="70" spans="1:12" ht="14.45" customHeight="1" x14ac:dyDescent="0.2">
      <c r="A70" s="88">
        <v>60</v>
      </c>
      <c r="B70" s="46"/>
      <c r="C70" s="46"/>
      <c r="D70" s="25" t="str">
        <f>IFERROR(VLOOKUP(VALUE($A70),[1]Cadet!$A$5:$BA$103,COLUMN(BA:BA),FALSE),"")</f>
        <v/>
      </c>
      <c r="E70" s="63" t="str">
        <f>IFERROR(VLOOKUP(VALUE($A70),[1]Cadet!$A$5:$BA$103,COLUMN(AA:AA),FALSE),"")</f>
        <v/>
      </c>
      <c r="F70" s="78" t="str">
        <f>IF(LEN(INDEX(B$10:C$109,61,1))&lt;2,IF(LEN(INDEX(B$10:C$109,61,2))&lt;2,"",$B$8),$B$8)</f>
        <v/>
      </c>
      <c r="G70" s="89" t="str">
        <f t="shared" si="0"/>
        <v/>
      </c>
      <c r="H70" s="16" t="str">
        <f t="shared" si="1"/>
        <v/>
      </c>
      <c r="I70" s="90" t="str">
        <f>IFERROR(VLOOKUP($H70,'[2]Klokan-Prijave'!$A$2:$C$1000,2,FALSE),"")</f>
        <v/>
      </c>
      <c r="J70" s="90" t="str">
        <f>IFERROR(VLOOKUP($H70,'[2]Klokan-Prijave'!$A$2:$C$1000,3,FALSE),"")</f>
        <v/>
      </c>
      <c r="K70" s="39" t="str">
        <f t="shared" si="2"/>
        <v/>
      </c>
      <c r="L70" s="18" t="str">
        <f t="shared" si="3"/>
        <v/>
      </c>
    </row>
    <row r="71" spans="1:12" ht="14.45" customHeight="1" x14ac:dyDescent="0.2">
      <c r="A71" s="88">
        <v>61</v>
      </c>
      <c r="B71" s="46"/>
      <c r="C71" s="46"/>
      <c r="D71" s="25" t="str">
        <f>IFERROR(VLOOKUP(VALUE($A71),[1]Cadet!$A$5:$BA$103,COLUMN(BA:BA),FALSE),"")</f>
        <v/>
      </c>
      <c r="E71" s="63" t="str">
        <f>IFERROR(VLOOKUP(VALUE($A71),[1]Cadet!$A$5:$BA$103,COLUMN(AA:AA),FALSE),"")</f>
        <v/>
      </c>
      <c r="F71" s="78" t="str">
        <f>IF(LEN(INDEX(B$10:C$109,62,1))&lt;2,IF(LEN(INDEX(B$10:C$109,62,2))&lt;2,"",$B$8),$B$8)</f>
        <v/>
      </c>
      <c r="G71" s="89" t="str">
        <f t="shared" si="0"/>
        <v/>
      </c>
      <c r="H71" s="16" t="str">
        <f t="shared" si="1"/>
        <v/>
      </c>
      <c r="I71" s="90" t="str">
        <f>IFERROR(VLOOKUP($H71,'[2]Klokan-Prijave'!$A$2:$C$1000,2,FALSE),"")</f>
        <v/>
      </c>
      <c r="J71" s="90" t="str">
        <f>IFERROR(VLOOKUP($H71,'[2]Klokan-Prijave'!$A$2:$C$1000,3,FALSE),"")</f>
        <v/>
      </c>
      <c r="K71" s="39" t="str">
        <f t="shared" si="2"/>
        <v/>
      </c>
      <c r="L71" s="18" t="str">
        <f t="shared" si="3"/>
        <v/>
      </c>
    </row>
    <row r="72" spans="1:12" ht="14.45" customHeight="1" x14ac:dyDescent="0.2">
      <c r="A72" s="88">
        <v>62</v>
      </c>
      <c r="B72" s="46"/>
      <c r="C72" s="46"/>
      <c r="D72" s="25" t="str">
        <f>IFERROR(VLOOKUP(VALUE($A72),[1]Cadet!$A$5:$BA$103,COLUMN(BA:BA),FALSE),"")</f>
        <v/>
      </c>
      <c r="E72" s="63" t="str">
        <f>IFERROR(VLOOKUP(VALUE($A72),[1]Cadet!$A$5:$BA$103,COLUMN(AA:AA),FALSE),"")</f>
        <v/>
      </c>
      <c r="F72" s="78" t="str">
        <f>IF(LEN(INDEX(B$10:C$109,63,1))&lt;2,IF(LEN(INDEX(B$10:C$109,63,2))&lt;2,"",$B$8),$B$8)</f>
        <v/>
      </c>
      <c r="G72" s="89" t="str">
        <f t="shared" si="0"/>
        <v/>
      </c>
      <c r="H72" s="16" t="str">
        <f t="shared" si="1"/>
        <v/>
      </c>
      <c r="I72" s="90" t="str">
        <f>IFERROR(VLOOKUP($H72,'[2]Klokan-Prijave'!$A$2:$C$1000,2,FALSE),"")</f>
        <v/>
      </c>
      <c r="J72" s="90" t="str">
        <f>IFERROR(VLOOKUP($H72,'[2]Klokan-Prijave'!$A$2:$C$1000,3,FALSE),"")</f>
        <v/>
      </c>
      <c r="K72" s="39" t="str">
        <f t="shared" si="2"/>
        <v/>
      </c>
      <c r="L72" s="18" t="str">
        <f t="shared" si="3"/>
        <v/>
      </c>
    </row>
    <row r="73" spans="1:12" ht="14.45" customHeight="1" x14ac:dyDescent="0.2">
      <c r="A73" s="88">
        <v>63</v>
      </c>
      <c r="B73" s="46"/>
      <c r="C73" s="46"/>
      <c r="D73" s="25" t="str">
        <f>IFERROR(VLOOKUP(VALUE($A73),[1]Cadet!$A$5:$BA$103,COLUMN(BA:BA),FALSE),"")</f>
        <v/>
      </c>
      <c r="E73" s="63" t="str">
        <f>IFERROR(VLOOKUP(VALUE($A73),[1]Cadet!$A$5:$BA$103,COLUMN(AA:AA),FALSE),"")</f>
        <v/>
      </c>
      <c r="F73" s="78" t="str">
        <f>IF(LEN(INDEX(B$10:C$109,64,1))&lt;2,IF(LEN(INDEX(B$10:C$109,64,2))&lt;2,"",$B$8),$B$8)</f>
        <v/>
      </c>
      <c r="G73" s="89" t="str">
        <f t="shared" si="0"/>
        <v/>
      </c>
      <c r="H73" s="16" t="str">
        <f t="shared" si="1"/>
        <v/>
      </c>
      <c r="I73" s="90" t="str">
        <f>IFERROR(VLOOKUP($H73,'[2]Klokan-Prijave'!$A$2:$C$1000,2,FALSE),"")</f>
        <v/>
      </c>
      <c r="J73" s="90" t="str">
        <f>IFERROR(VLOOKUP($H73,'[2]Klokan-Prijave'!$A$2:$C$1000,3,FALSE),"")</f>
        <v/>
      </c>
      <c r="K73" s="39" t="str">
        <f t="shared" si="2"/>
        <v/>
      </c>
      <c r="L73" s="18" t="str">
        <f t="shared" si="3"/>
        <v/>
      </c>
    </row>
    <row r="74" spans="1:12" ht="14.45" customHeight="1" x14ac:dyDescent="0.2">
      <c r="A74" s="88">
        <v>64</v>
      </c>
      <c r="B74" s="46"/>
      <c r="C74" s="46"/>
      <c r="D74" s="25" t="str">
        <f>IFERROR(VLOOKUP(VALUE($A74),[1]Cadet!$A$5:$BA$103,COLUMN(BA:BA),FALSE),"")</f>
        <v/>
      </c>
      <c r="E74" s="63" t="str">
        <f>IFERROR(VLOOKUP(VALUE($A74),[1]Cadet!$A$5:$BA$103,COLUMN(AA:AA),FALSE),"")</f>
        <v/>
      </c>
      <c r="F74" s="78" t="str">
        <f>IF(LEN(INDEX(B$10:C$109,65,1))&lt;2,IF(LEN(INDEX(B$10:C$109,65,2))&lt;2,"",$B$8),$B$8)</f>
        <v/>
      </c>
      <c r="G74" s="89" t="str">
        <f t="shared" si="0"/>
        <v/>
      </c>
      <c r="H74" s="16" t="str">
        <f t="shared" si="1"/>
        <v/>
      </c>
      <c r="I74" s="90" t="str">
        <f>IFERROR(VLOOKUP($H74,'[2]Klokan-Prijave'!$A$2:$C$1000,2,FALSE),"")</f>
        <v/>
      </c>
      <c r="J74" s="90" t="str">
        <f>IFERROR(VLOOKUP($H74,'[2]Klokan-Prijave'!$A$2:$C$1000,3,FALSE),"")</f>
        <v/>
      </c>
      <c r="K74" s="39" t="str">
        <f t="shared" si="2"/>
        <v/>
      </c>
      <c r="L74" s="18" t="str">
        <f t="shared" si="3"/>
        <v/>
      </c>
    </row>
    <row r="75" spans="1:12" ht="14.45" customHeight="1" x14ac:dyDescent="0.2">
      <c r="A75" s="88">
        <v>65</v>
      </c>
      <c r="B75" s="46"/>
      <c r="C75" s="46"/>
      <c r="D75" s="25" t="str">
        <f>IFERROR(VLOOKUP(VALUE($A75),[1]Cadet!$A$5:$BA$103,COLUMN(BA:BA),FALSE),"")</f>
        <v/>
      </c>
      <c r="E75" s="63" t="str">
        <f>IFERROR(VLOOKUP(VALUE($A75),[1]Cadet!$A$5:$BA$103,COLUMN(AA:AA),FALSE),"")</f>
        <v/>
      </c>
      <c r="F75" s="78" t="str">
        <f>IF(LEN(INDEX(B$10:C$109,66,1))&lt;2,IF(LEN(INDEX(B$10:C$109,66,2))&lt;2,"",$B$8),$B$8)</f>
        <v/>
      </c>
      <c r="G75" s="89" t="str">
        <f t="shared" si="0"/>
        <v/>
      </c>
      <c r="H75" s="16" t="str">
        <f t="shared" si="1"/>
        <v/>
      </c>
      <c r="I75" s="90" t="str">
        <f>IFERROR(VLOOKUP($H75,'[2]Klokan-Prijave'!$A$2:$C$1000,2,FALSE),"")</f>
        <v/>
      </c>
      <c r="J75" s="90" t="str">
        <f>IFERROR(VLOOKUP($H75,'[2]Klokan-Prijave'!$A$2:$C$1000,3,FALSE),"")</f>
        <v/>
      </c>
      <c r="K75" s="39" t="str">
        <f t="shared" si="2"/>
        <v/>
      </c>
      <c r="L75" s="18" t="str">
        <f t="shared" si="3"/>
        <v/>
      </c>
    </row>
    <row r="76" spans="1:12" ht="14.45" customHeight="1" x14ac:dyDescent="0.2">
      <c r="A76" s="88">
        <v>66</v>
      </c>
      <c r="B76" s="46"/>
      <c r="C76" s="46"/>
      <c r="D76" s="25" t="str">
        <f>IFERROR(VLOOKUP(VALUE($A76),[1]Cadet!$A$5:$BA$103,COLUMN(BA:BA),FALSE),"")</f>
        <v/>
      </c>
      <c r="E76" s="63" t="str">
        <f>IFERROR(VLOOKUP(VALUE($A76),[1]Cadet!$A$5:$BA$103,COLUMN(AA:AA),FALSE),"")</f>
        <v/>
      </c>
      <c r="F76" s="78" t="str">
        <f>IF(LEN(INDEX(B$10:C$109,67,1))&lt;2,IF(LEN(INDEX(B$10:C$109,67,2))&lt;2,"",$B$8),$B$8)</f>
        <v/>
      </c>
      <c r="G76" s="89" t="str">
        <f t="shared" ref="G76:G109" si="4">IF($F76="",(IF($D76="","",IF($B$6&gt;999,"SŠ","OŠ"))),IF($B$6&gt;999,"SŠ","OŠ"))</f>
        <v/>
      </c>
      <c r="H76" s="16" t="str">
        <f t="shared" ref="H76:H109" si="5">IF($G76="","",$B$6)</f>
        <v/>
      </c>
      <c r="I76" s="90" t="str">
        <f>IFERROR(VLOOKUP($H76,'[2]Klokan-Prijave'!$A$2:$C$1000,2,FALSE),"")</f>
        <v/>
      </c>
      <c r="J76" s="90" t="str">
        <f>IFERROR(VLOOKUP($H76,'[2]Klokan-Prijave'!$A$2:$C$1000,3,FALSE),"")</f>
        <v/>
      </c>
      <c r="K76" s="39" t="str">
        <f t="shared" ref="K76:K109" si="6">IF(D76="","",D76/120)</f>
        <v/>
      </c>
      <c r="L76" s="18" t="str">
        <f t="shared" ref="L76:L109" si="7">IF(D76="","",SUMPRODUCT((D76&lt;D$11:D$109)/COUNTIF(D$11:D$109,D$11:D$109)))</f>
        <v/>
      </c>
    </row>
    <row r="77" spans="1:12" ht="14.45" customHeight="1" x14ac:dyDescent="0.2">
      <c r="A77" s="88">
        <v>67</v>
      </c>
      <c r="B77" s="46"/>
      <c r="C77" s="46"/>
      <c r="D77" s="25" t="str">
        <f>IFERROR(VLOOKUP(VALUE($A77),[1]Cadet!$A$5:$BA$103,COLUMN(BA:BA),FALSE),"")</f>
        <v/>
      </c>
      <c r="E77" s="63" t="str">
        <f>IFERROR(VLOOKUP(VALUE($A77),[1]Cadet!$A$5:$BA$103,COLUMN(AA:AA),FALSE),"")</f>
        <v/>
      </c>
      <c r="F77" s="78" t="str">
        <f>IF(LEN(INDEX(B$10:C$109,68,1))&lt;2,IF(LEN(INDEX(B$10:C$109,68,2))&lt;2,"",$B$8),$B$8)</f>
        <v/>
      </c>
      <c r="G77" s="89" t="str">
        <f t="shared" si="4"/>
        <v/>
      </c>
      <c r="H77" s="16" t="str">
        <f t="shared" si="5"/>
        <v/>
      </c>
      <c r="I77" s="90" t="str">
        <f>IFERROR(VLOOKUP($H77,'[2]Klokan-Prijave'!$A$2:$C$1000,2,FALSE),"")</f>
        <v/>
      </c>
      <c r="J77" s="90" t="str">
        <f>IFERROR(VLOOKUP($H77,'[2]Klokan-Prijave'!$A$2:$C$1000,3,FALSE),"")</f>
        <v/>
      </c>
      <c r="K77" s="39" t="str">
        <f t="shared" si="6"/>
        <v/>
      </c>
      <c r="L77" s="18" t="str">
        <f t="shared" si="7"/>
        <v/>
      </c>
    </row>
    <row r="78" spans="1:12" ht="14.45" customHeight="1" x14ac:dyDescent="0.2">
      <c r="A78" s="88">
        <v>68</v>
      </c>
      <c r="B78" s="46"/>
      <c r="C78" s="46"/>
      <c r="D78" s="25" t="str">
        <f>IFERROR(VLOOKUP(VALUE($A78),[1]Cadet!$A$5:$BA$103,COLUMN(BA:BA),FALSE),"")</f>
        <v/>
      </c>
      <c r="E78" s="63" t="str">
        <f>IFERROR(VLOOKUP(VALUE($A78),[1]Cadet!$A$5:$BA$103,COLUMN(AA:AA),FALSE),"")</f>
        <v/>
      </c>
      <c r="F78" s="78" t="str">
        <f>IF(LEN(INDEX(B$10:C$109,69,1))&lt;2,IF(LEN(INDEX(B$10:C$109,69,2))&lt;2,"",$B$8),$B$8)</f>
        <v/>
      </c>
      <c r="G78" s="89" t="str">
        <f t="shared" si="4"/>
        <v/>
      </c>
      <c r="H78" s="16" t="str">
        <f t="shared" si="5"/>
        <v/>
      </c>
      <c r="I78" s="90" t="str">
        <f>IFERROR(VLOOKUP($H78,'[2]Klokan-Prijave'!$A$2:$C$1000,2,FALSE),"")</f>
        <v/>
      </c>
      <c r="J78" s="90" t="str">
        <f>IFERROR(VLOOKUP($H78,'[2]Klokan-Prijave'!$A$2:$C$1000,3,FALSE),"")</f>
        <v/>
      </c>
      <c r="K78" s="39" t="str">
        <f t="shared" si="6"/>
        <v/>
      </c>
      <c r="L78" s="18" t="str">
        <f t="shared" si="7"/>
        <v/>
      </c>
    </row>
    <row r="79" spans="1:12" ht="14.45" customHeight="1" x14ac:dyDescent="0.2">
      <c r="A79" s="88">
        <v>69</v>
      </c>
      <c r="B79" s="46"/>
      <c r="C79" s="46"/>
      <c r="D79" s="25" t="str">
        <f>IFERROR(VLOOKUP(VALUE($A79),[1]Cadet!$A$5:$BA$103,COLUMN(BA:BA),FALSE),"")</f>
        <v/>
      </c>
      <c r="E79" s="63" t="str">
        <f>IFERROR(VLOOKUP(VALUE($A79),[1]Cadet!$A$5:$BA$103,COLUMN(AA:AA),FALSE),"")</f>
        <v/>
      </c>
      <c r="F79" s="78" t="str">
        <f>IF(LEN(INDEX(B$10:C$109,70,1))&lt;2,IF(LEN(INDEX(B$10:C$109,70,2))&lt;2,"",$B$8),$B$8)</f>
        <v/>
      </c>
      <c r="G79" s="89" t="str">
        <f t="shared" si="4"/>
        <v/>
      </c>
      <c r="H79" s="16" t="str">
        <f t="shared" si="5"/>
        <v/>
      </c>
      <c r="I79" s="90" t="str">
        <f>IFERROR(VLOOKUP($H79,'[2]Klokan-Prijave'!$A$2:$C$1000,2,FALSE),"")</f>
        <v/>
      </c>
      <c r="J79" s="90" t="str">
        <f>IFERROR(VLOOKUP($H79,'[2]Klokan-Prijave'!$A$2:$C$1000,3,FALSE),"")</f>
        <v/>
      </c>
      <c r="K79" s="39" t="str">
        <f t="shared" si="6"/>
        <v/>
      </c>
      <c r="L79" s="18" t="str">
        <f t="shared" si="7"/>
        <v/>
      </c>
    </row>
    <row r="80" spans="1:12" ht="14.45" customHeight="1" x14ac:dyDescent="0.2">
      <c r="A80" s="88">
        <v>70</v>
      </c>
      <c r="B80" s="46"/>
      <c r="C80" s="46"/>
      <c r="D80" s="25" t="str">
        <f>IFERROR(VLOOKUP(VALUE($A80),[1]Cadet!$A$5:$BA$103,COLUMN(BA:BA),FALSE),"")</f>
        <v/>
      </c>
      <c r="E80" s="63" t="str">
        <f>IFERROR(VLOOKUP(VALUE($A80),[1]Cadet!$A$5:$BA$103,COLUMN(AA:AA),FALSE),"")</f>
        <v/>
      </c>
      <c r="F80" s="78" t="str">
        <f>IF(LEN(INDEX(B$10:C$109,71,1))&lt;2,IF(LEN(INDEX(B$10:C$109,71,2))&lt;2,"",$B$8),$B$8)</f>
        <v/>
      </c>
      <c r="G80" s="89" t="str">
        <f t="shared" si="4"/>
        <v/>
      </c>
      <c r="H80" s="16" t="str">
        <f t="shared" si="5"/>
        <v/>
      </c>
      <c r="I80" s="90" t="str">
        <f>IFERROR(VLOOKUP($H80,'[2]Klokan-Prijave'!$A$2:$C$1000,2,FALSE),"")</f>
        <v/>
      </c>
      <c r="J80" s="90" t="str">
        <f>IFERROR(VLOOKUP($H80,'[2]Klokan-Prijave'!$A$2:$C$1000,3,FALSE),"")</f>
        <v/>
      </c>
      <c r="K80" s="39" t="str">
        <f t="shared" si="6"/>
        <v/>
      </c>
      <c r="L80" s="18" t="str">
        <f t="shared" si="7"/>
        <v/>
      </c>
    </row>
    <row r="81" spans="1:12" ht="14.45" customHeight="1" x14ac:dyDescent="0.2">
      <c r="A81" s="88">
        <v>71</v>
      </c>
      <c r="B81" s="46"/>
      <c r="C81" s="46"/>
      <c r="D81" s="25" t="str">
        <f>IFERROR(VLOOKUP(VALUE($A81),[1]Cadet!$A$5:$BA$103,COLUMN(BA:BA),FALSE),"")</f>
        <v/>
      </c>
      <c r="E81" s="63" t="str">
        <f>IFERROR(VLOOKUP(VALUE($A81),[1]Cadet!$A$5:$BA$103,COLUMN(AA:AA),FALSE),"")</f>
        <v/>
      </c>
      <c r="F81" s="78" t="str">
        <f>IF(LEN(INDEX(B$10:C$109,72,1))&lt;2,IF(LEN(INDEX(B$10:C$109,72,2))&lt;2,"",$B$8),$B$8)</f>
        <v/>
      </c>
      <c r="G81" s="89" t="str">
        <f t="shared" si="4"/>
        <v/>
      </c>
      <c r="H81" s="16" t="str">
        <f t="shared" si="5"/>
        <v/>
      </c>
      <c r="I81" s="90" t="str">
        <f>IFERROR(VLOOKUP($H81,'[2]Klokan-Prijave'!$A$2:$C$1000,2,FALSE),"")</f>
        <v/>
      </c>
      <c r="J81" s="90" t="str">
        <f>IFERROR(VLOOKUP($H81,'[2]Klokan-Prijave'!$A$2:$C$1000,3,FALSE),"")</f>
        <v/>
      </c>
      <c r="K81" s="39" t="str">
        <f t="shared" si="6"/>
        <v/>
      </c>
      <c r="L81" s="18" t="str">
        <f t="shared" si="7"/>
        <v/>
      </c>
    </row>
    <row r="82" spans="1:12" ht="14.45" customHeight="1" x14ac:dyDescent="0.2">
      <c r="A82" s="88">
        <v>72</v>
      </c>
      <c r="B82" s="46"/>
      <c r="C82" s="46"/>
      <c r="D82" s="25" t="str">
        <f>IFERROR(VLOOKUP(VALUE($A82),[1]Cadet!$A$5:$BA$103,COLUMN(BA:BA),FALSE),"")</f>
        <v/>
      </c>
      <c r="E82" s="63" t="str">
        <f>IFERROR(VLOOKUP(VALUE($A82),[1]Cadet!$A$5:$BA$103,COLUMN(AA:AA),FALSE),"")</f>
        <v/>
      </c>
      <c r="F82" s="78" t="str">
        <f>IF(LEN(INDEX(B$10:C$109,73,1))&lt;2,IF(LEN(INDEX(B$10:C$109,73,2))&lt;2,"",$B$8),$B$8)</f>
        <v/>
      </c>
      <c r="G82" s="89" t="str">
        <f t="shared" si="4"/>
        <v/>
      </c>
      <c r="H82" s="16" t="str">
        <f t="shared" si="5"/>
        <v/>
      </c>
      <c r="I82" s="90" t="str">
        <f>IFERROR(VLOOKUP($H82,'[2]Klokan-Prijave'!$A$2:$C$1000,2,FALSE),"")</f>
        <v/>
      </c>
      <c r="J82" s="90" t="str">
        <f>IFERROR(VLOOKUP($H82,'[2]Klokan-Prijave'!$A$2:$C$1000,3,FALSE),"")</f>
        <v/>
      </c>
      <c r="K82" s="39" t="str">
        <f t="shared" si="6"/>
        <v/>
      </c>
      <c r="L82" s="18" t="str">
        <f t="shared" si="7"/>
        <v/>
      </c>
    </row>
    <row r="83" spans="1:12" ht="14.45" customHeight="1" x14ac:dyDescent="0.2">
      <c r="A83" s="88">
        <v>73</v>
      </c>
      <c r="B83" s="46"/>
      <c r="C83" s="46"/>
      <c r="D83" s="25" t="str">
        <f>IFERROR(VLOOKUP(VALUE($A83),[1]Cadet!$A$5:$BA$103,COLUMN(BA:BA),FALSE),"")</f>
        <v/>
      </c>
      <c r="E83" s="63" t="str">
        <f>IFERROR(VLOOKUP(VALUE($A83),[1]Cadet!$A$5:$BA$103,COLUMN(AA:AA),FALSE),"")</f>
        <v/>
      </c>
      <c r="F83" s="78" t="str">
        <f>IF(LEN(INDEX(B$10:C$109,74,1))&lt;2,IF(LEN(INDEX(B$10:C$109,74,2))&lt;2,"",$B$8),$B$8)</f>
        <v/>
      </c>
      <c r="G83" s="89" t="str">
        <f t="shared" si="4"/>
        <v/>
      </c>
      <c r="H83" s="16" t="str">
        <f t="shared" si="5"/>
        <v/>
      </c>
      <c r="I83" s="90" t="str">
        <f>IFERROR(VLOOKUP($H83,'[2]Klokan-Prijave'!$A$2:$C$1000,2,FALSE),"")</f>
        <v/>
      </c>
      <c r="J83" s="90" t="str">
        <f>IFERROR(VLOOKUP($H83,'[2]Klokan-Prijave'!$A$2:$C$1000,3,FALSE),"")</f>
        <v/>
      </c>
      <c r="K83" s="39" t="str">
        <f t="shared" si="6"/>
        <v/>
      </c>
      <c r="L83" s="18" t="str">
        <f t="shared" si="7"/>
        <v/>
      </c>
    </row>
    <row r="84" spans="1:12" ht="14.45" customHeight="1" x14ac:dyDescent="0.2">
      <c r="A84" s="88">
        <v>74</v>
      </c>
      <c r="B84" s="46"/>
      <c r="C84" s="46"/>
      <c r="D84" s="25" t="str">
        <f>IFERROR(VLOOKUP(VALUE($A84),[1]Cadet!$A$5:$BA$103,COLUMN(BA:BA),FALSE),"")</f>
        <v/>
      </c>
      <c r="E84" s="63" t="str">
        <f>IFERROR(VLOOKUP(VALUE($A84),[1]Cadet!$A$5:$BA$103,COLUMN(AA:AA),FALSE),"")</f>
        <v/>
      </c>
      <c r="F84" s="78" t="str">
        <f>IF(LEN(INDEX(B$10:C$109,75,1))&lt;2,IF(LEN(INDEX(B$10:C$109,75,2))&lt;2,"",$B$8),$B$8)</f>
        <v/>
      </c>
      <c r="G84" s="89" t="str">
        <f t="shared" si="4"/>
        <v/>
      </c>
      <c r="H84" s="16" t="str">
        <f t="shared" si="5"/>
        <v/>
      </c>
      <c r="I84" s="90" t="str">
        <f>IFERROR(VLOOKUP($H84,'[2]Klokan-Prijave'!$A$2:$C$1000,2,FALSE),"")</f>
        <v/>
      </c>
      <c r="J84" s="90" t="str">
        <f>IFERROR(VLOOKUP($H84,'[2]Klokan-Prijave'!$A$2:$C$1000,3,FALSE),"")</f>
        <v/>
      </c>
      <c r="K84" s="39" t="str">
        <f t="shared" si="6"/>
        <v/>
      </c>
      <c r="L84" s="18" t="str">
        <f t="shared" si="7"/>
        <v/>
      </c>
    </row>
    <row r="85" spans="1:12" ht="14.45" customHeight="1" x14ac:dyDescent="0.2">
      <c r="A85" s="88">
        <v>75</v>
      </c>
      <c r="B85" s="46"/>
      <c r="C85" s="46"/>
      <c r="D85" s="25" t="str">
        <f>IFERROR(VLOOKUP(VALUE($A85),[1]Cadet!$A$5:$BA$103,COLUMN(BA:BA),FALSE),"")</f>
        <v/>
      </c>
      <c r="E85" s="63" t="str">
        <f>IFERROR(VLOOKUP(VALUE($A85),[1]Cadet!$A$5:$BA$103,COLUMN(AA:AA),FALSE),"")</f>
        <v/>
      </c>
      <c r="F85" s="78" t="str">
        <f>IF(LEN(INDEX(B$10:C$109,76,1))&lt;2,IF(LEN(INDEX(B$10:C$109,76,2))&lt;2,"",$B$8),$B$8)</f>
        <v/>
      </c>
      <c r="G85" s="89" t="str">
        <f t="shared" si="4"/>
        <v/>
      </c>
      <c r="H85" s="16" t="str">
        <f t="shared" si="5"/>
        <v/>
      </c>
      <c r="I85" s="90" t="str">
        <f>IFERROR(VLOOKUP($H85,'[2]Klokan-Prijave'!$A$2:$C$1000,2,FALSE),"")</f>
        <v/>
      </c>
      <c r="J85" s="90" t="str">
        <f>IFERROR(VLOOKUP($H85,'[2]Klokan-Prijave'!$A$2:$C$1000,3,FALSE),"")</f>
        <v/>
      </c>
      <c r="K85" s="39" t="str">
        <f t="shared" si="6"/>
        <v/>
      </c>
      <c r="L85" s="18" t="str">
        <f t="shared" si="7"/>
        <v/>
      </c>
    </row>
    <row r="86" spans="1:12" ht="14.45" customHeight="1" x14ac:dyDescent="0.2">
      <c r="A86" s="88">
        <v>76</v>
      </c>
      <c r="B86" s="46"/>
      <c r="C86" s="46"/>
      <c r="D86" s="25" t="str">
        <f>IFERROR(VLOOKUP(VALUE($A86),[1]Cadet!$A$5:$BA$103,COLUMN(BA:BA),FALSE),"")</f>
        <v/>
      </c>
      <c r="E86" s="63" t="str">
        <f>IFERROR(VLOOKUP(VALUE($A86),[1]Cadet!$A$5:$BA$103,COLUMN(AA:AA),FALSE),"")</f>
        <v/>
      </c>
      <c r="F86" s="78" t="str">
        <f>IF(LEN(INDEX(B$10:C$109,77,1))&lt;2,IF(LEN(INDEX(B$10:C$109,77,2))&lt;2,"",$B$8),$B$8)</f>
        <v/>
      </c>
      <c r="G86" s="89" t="str">
        <f t="shared" si="4"/>
        <v/>
      </c>
      <c r="H86" s="16" t="str">
        <f t="shared" si="5"/>
        <v/>
      </c>
      <c r="I86" s="90" t="str">
        <f>IFERROR(VLOOKUP($H86,'[2]Klokan-Prijave'!$A$2:$C$1000,2,FALSE),"")</f>
        <v/>
      </c>
      <c r="J86" s="90" t="str">
        <f>IFERROR(VLOOKUP($H86,'[2]Klokan-Prijave'!$A$2:$C$1000,3,FALSE),"")</f>
        <v/>
      </c>
      <c r="K86" s="39" t="str">
        <f t="shared" si="6"/>
        <v/>
      </c>
      <c r="L86" s="18" t="str">
        <f t="shared" si="7"/>
        <v/>
      </c>
    </row>
    <row r="87" spans="1:12" ht="14.45" customHeight="1" x14ac:dyDescent="0.2">
      <c r="A87" s="88">
        <v>77</v>
      </c>
      <c r="B87" s="46"/>
      <c r="C87" s="46"/>
      <c r="D87" s="25" t="str">
        <f>IFERROR(VLOOKUP(VALUE($A87),[1]Cadet!$A$5:$BA$103,COLUMN(BA:BA),FALSE),"")</f>
        <v/>
      </c>
      <c r="E87" s="63" t="str">
        <f>IFERROR(VLOOKUP(VALUE($A87),[1]Cadet!$A$5:$BA$103,COLUMN(AA:AA),FALSE),"")</f>
        <v/>
      </c>
      <c r="F87" s="78" t="str">
        <f>IF(LEN(INDEX(B$10:C$109,78,1))&lt;2,IF(LEN(INDEX(B$10:C$109,78,2))&lt;2,"",$B$8),$B$8)</f>
        <v/>
      </c>
      <c r="G87" s="89" t="str">
        <f t="shared" si="4"/>
        <v/>
      </c>
      <c r="H87" s="16" t="str">
        <f t="shared" si="5"/>
        <v/>
      </c>
      <c r="I87" s="90" t="str">
        <f>IFERROR(VLOOKUP($H87,'[2]Klokan-Prijave'!$A$2:$C$1000,2,FALSE),"")</f>
        <v/>
      </c>
      <c r="J87" s="90" t="str">
        <f>IFERROR(VLOOKUP($H87,'[2]Klokan-Prijave'!$A$2:$C$1000,3,FALSE),"")</f>
        <v/>
      </c>
      <c r="K87" s="39" t="str">
        <f t="shared" si="6"/>
        <v/>
      </c>
      <c r="L87" s="18" t="str">
        <f t="shared" si="7"/>
        <v/>
      </c>
    </row>
    <row r="88" spans="1:12" ht="14.45" customHeight="1" x14ac:dyDescent="0.2">
      <c r="A88" s="88">
        <v>78</v>
      </c>
      <c r="B88" s="46"/>
      <c r="C88" s="46"/>
      <c r="D88" s="25" t="str">
        <f>IFERROR(VLOOKUP(VALUE($A88),[1]Cadet!$A$5:$BA$103,COLUMN(BA:BA),FALSE),"")</f>
        <v/>
      </c>
      <c r="E88" s="63" t="str">
        <f>IFERROR(VLOOKUP(VALUE($A88),[1]Cadet!$A$5:$BA$103,COLUMN(AA:AA),FALSE),"")</f>
        <v/>
      </c>
      <c r="F88" s="78" t="str">
        <f>IF(LEN(INDEX(B$10:C$109,79,1))&lt;2,IF(LEN(INDEX(B$10:C$109,79,2))&lt;2,"",$B$8),$B$8)</f>
        <v/>
      </c>
      <c r="G88" s="89" t="str">
        <f t="shared" si="4"/>
        <v/>
      </c>
      <c r="H88" s="16" t="str">
        <f t="shared" si="5"/>
        <v/>
      </c>
      <c r="I88" s="90" t="str">
        <f>IFERROR(VLOOKUP($H88,'[2]Klokan-Prijave'!$A$2:$C$1000,2,FALSE),"")</f>
        <v/>
      </c>
      <c r="J88" s="90" t="str">
        <f>IFERROR(VLOOKUP($H88,'[2]Klokan-Prijave'!$A$2:$C$1000,3,FALSE),"")</f>
        <v/>
      </c>
      <c r="K88" s="39" t="str">
        <f t="shared" si="6"/>
        <v/>
      </c>
      <c r="L88" s="18" t="str">
        <f t="shared" si="7"/>
        <v/>
      </c>
    </row>
    <row r="89" spans="1:12" ht="14.45" customHeight="1" x14ac:dyDescent="0.2">
      <c r="A89" s="88">
        <v>79</v>
      </c>
      <c r="B89" s="46"/>
      <c r="C89" s="46"/>
      <c r="D89" s="25" t="str">
        <f>IFERROR(VLOOKUP(VALUE($A89),[1]Cadet!$A$5:$BA$103,COLUMN(BA:BA),FALSE),"")</f>
        <v/>
      </c>
      <c r="E89" s="63" t="str">
        <f>IFERROR(VLOOKUP(VALUE($A89),[1]Cadet!$A$5:$BA$103,COLUMN(AA:AA),FALSE),"")</f>
        <v/>
      </c>
      <c r="F89" s="78" t="str">
        <f>IF(LEN(INDEX(B$10:C$109,80,1))&lt;2,IF(LEN(INDEX(B$10:C$109,80,2))&lt;2,"",$B$8),$B$8)</f>
        <v/>
      </c>
      <c r="G89" s="89" t="str">
        <f t="shared" si="4"/>
        <v/>
      </c>
      <c r="H89" s="16" t="str">
        <f t="shared" si="5"/>
        <v/>
      </c>
      <c r="I89" s="90" t="str">
        <f>IFERROR(VLOOKUP($H89,'[2]Klokan-Prijave'!$A$2:$C$1000,2,FALSE),"")</f>
        <v/>
      </c>
      <c r="J89" s="90" t="str">
        <f>IFERROR(VLOOKUP($H89,'[2]Klokan-Prijave'!$A$2:$C$1000,3,FALSE),"")</f>
        <v/>
      </c>
      <c r="K89" s="39" t="str">
        <f t="shared" si="6"/>
        <v/>
      </c>
      <c r="L89" s="18" t="str">
        <f t="shared" si="7"/>
        <v/>
      </c>
    </row>
    <row r="90" spans="1:12" ht="14.45" customHeight="1" x14ac:dyDescent="0.2">
      <c r="A90" s="88">
        <v>80</v>
      </c>
      <c r="B90" s="46"/>
      <c r="C90" s="46"/>
      <c r="D90" s="25" t="str">
        <f>IFERROR(VLOOKUP(VALUE($A90),[1]Cadet!$A$5:$BA$103,COLUMN(BA:BA),FALSE),"")</f>
        <v/>
      </c>
      <c r="E90" s="63" t="str">
        <f>IFERROR(VLOOKUP(VALUE($A90),[1]Cadet!$A$5:$BA$103,COLUMN(AA:AA),FALSE),"")</f>
        <v/>
      </c>
      <c r="F90" s="78" t="str">
        <f>IF(LEN(INDEX(B$10:C$109,81,1))&lt;2,IF(LEN(INDEX(B$10:C$109,81,2))&lt;2,"",$B$8),$B$8)</f>
        <v/>
      </c>
      <c r="G90" s="89" t="str">
        <f t="shared" si="4"/>
        <v/>
      </c>
      <c r="H90" s="16" t="str">
        <f t="shared" si="5"/>
        <v/>
      </c>
      <c r="I90" s="90" t="str">
        <f>IFERROR(VLOOKUP($H90,'[2]Klokan-Prijave'!$A$2:$C$1000,2,FALSE),"")</f>
        <v/>
      </c>
      <c r="J90" s="90" t="str">
        <f>IFERROR(VLOOKUP($H90,'[2]Klokan-Prijave'!$A$2:$C$1000,3,FALSE),"")</f>
        <v/>
      </c>
      <c r="K90" s="39" t="str">
        <f t="shared" si="6"/>
        <v/>
      </c>
      <c r="L90" s="18" t="str">
        <f t="shared" si="7"/>
        <v/>
      </c>
    </row>
    <row r="91" spans="1:12" ht="14.45" customHeight="1" x14ac:dyDescent="0.2">
      <c r="A91" s="88">
        <v>81</v>
      </c>
      <c r="B91" s="46"/>
      <c r="C91" s="46"/>
      <c r="D91" s="25" t="str">
        <f>IFERROR(VLOOKUP(VALUE($A91),[1]Cadet!$A$5:$BA$103,COLUMN(BA:BA),FALSE),"")</f>
        <v/>
      </c>
      <c r="E91" s="63" t="str">
        <f>IFERROR(VLOOKUP(VALUE($A91),[1]Cadet!$A$5:$BA$103,COLUMN(AA:AA),FALSE),"")</f>
        <v/>
      </c>
      <c r="F91" s="78" t="str">
        <f>IF(LEN(INDEX(B$10:C$109,82,1))&lt;2,IF(LEN(INDEX(B$10:C$109,82,2))&lt;2,"",$B$8),$B$8)</f>
        <v/>
      </c>
      <c r="G91" s="89" t="str">
        <f t="shared" si="4"/>
        <v/>
      </c>
      <c r="H91" s="16" t="str">
        <f t="shared" si="5"/>
        <v/>
      </c>
      <c r="I91" s="90" t="str">
        <f>IFERROR(VLOOKUP($H91,'[2]Klokan-Prijave'!$A$2:$C$1000,2,FALSE),"")</f>
        <v/>
      </c>
      <c r="J91" s="90" t="str">
        <f>IFERROR(VLOOKUP($H91,'[2]Klokan-Prijave'!$A$2:$C$1000,3,FALSE),"")</f>
        <v/>
      </c>
      <c r="K91" s="39" t="str">
        <f t="shared" si="6"/>
        <v/>
      </c>
      <c r="L91" s="18" t="str">
        <f t="shared" si="7"/>
        <v/>
      </c>
    </row>
    <row r="92" spans="1:12" ht="14.45" customHeight="1" x14ac:dyDescent="0.2">
      <c r="A92" s="88">
        <v>82</v>
      </c>
      <c r="B92" s="46"/>
      <c r="C92" s="46"/>
      <c r="D92" s="25" t="str">
        <f>IFERROR(VLOOKUP(VALUE($A92),[1]Cadet!$A$5:$BA$103,COLUMN(BA:BA),FALSE),"")</f>
        <v/>
      </c>
      <c r="E92" s="63" t="str">
        <f>IFERROR(VLOOKUP(VALUE($A92),[1]Cadet!$A$5:$BA$103,COLUMN(AA:AA),FALSE),"")</f>
        <v/>
      </c>
      <c r="F92" s="78" t="str">
        <f>IF(LEN(INDEX(B$10:C$109,83,1))&lt;2,IF(LEN(INDEX(B$10:C$109,83,2))&lt;2,"",$B$8),$B$8)</f>
        <v/>
      </c>
      <c r="G92" s="89" t="str">
        <f t="shared" si="4"/>
        <v/>
      </c>
      <c r="H92" s="16" t="str">
        <f t="shared" si="5"/>
        <v/>
      </c>
      <c r="I92" s="90" t="str">
        <f>IFERROR(VLOOKUP($H92,'[2]Klokan-Prijave'!$A$2:$C$1000,2,FALSE),"")</f>
        <v/>
      </c>
      <c r="J92" s="90" t="str">
        <f>IFERROR(VLOOKUP($H92,'[2]Klokan-Prijave'!$A$2:$C$1000,3,FALSE),"")</f>
        <v/>
      </c>
      <c r="K92" s="39" t="str">
        <f t="shared" si="6"/>
        <v/>
      </c>
      <c r="L92" s="18" t="str">
        <f t="shared" si="7"/>
        <v/>
      </c>
    </row>
    <row r="93" spans="1:12" ht="14.45" customHeight="1" x14ac:dyDescent="0.2">
      <c r="A93" s="88">
        <v>83</v>
      </c>
      <c r="B93" s="46"/>
      <c r="C93" s="46"/>
      <c r="D93" s="25" t="str">
        <f>IFERROR(VLOOKUP(VALUE($A93),[1]Cadet!$A$5:$BA$103,COLUMN(BA:BA),FALSE),"")</f>
        <v/>
      </c>
      <c r="E93" s="63" t="str">
        <f>IFERROR(VLOOKUP(VALUE($A93),[1]Cadet!$A$5:$BA$103,COLUMN(AA:AA),FALSE),"")</f>
        <v/>
      </c>
      <c r="F93" s="78" t="str">
        <f>IF(LEN(INDEX(B$10:C$109,84,1))&lt;2,IF(LEN(INDEX(B$10:C$109,84,2))&lt;2,"",$B$8),$B$8)</f>
        <v/>
      </c>
      <c r="G93" s="89" t="str">
        <f t="shared" si="4"/>
        <v/>
      </c>
      <c r="H93" s="16" t="str">
        <f t="shared" si="5"/>
        <v/>
      </c>
      <c r="I93" s="90" t="str">
        <f>IFERROR(VLOOKUP($H93,'[2]Klokan-Prijave'!$A$2:$C$1000,2,FALSE),"")</f>
        <v/>
      </c>
      <c r="J93" s="90" t="str">
        <f>IFERROR(VLOOKUP($H93,'[2]Klokan-Prijave'!$A$2:$C$1000,3,FALSE),"")</f>
        <v/>
      </c>
      <c r="K93" s="39" t="str">
        <f t="shared" si="6"/>
        <v/>
      </c>
      <c r="L93" s="18" t="str">
        <f t="shared" si="7"/>
        <v/>
      </c>
    </row>
    <row r="94" spans="1:12" ht="14.45" customHeight="1" x14ac:dyDescent="0.2">
      <c r="A94" s="88">
        <v>84</v>
      </c>
      <c r="B94" s="46"/>
      <c r="C94" s="46"/>
      <c r="D94" s="25" t="str">
        <f>IFERROR(VLOOKUP(VALUE($A94),[1]Cadet!$A$5:$BA$103,COLUMN(BA:BA),FALSE),"")</f>
        <v/>
      </c>
      <c r="E94" s="63" t="str">
        <f>IFERROR(VLOOKUP(VALUE($A94),[1]Cadet!$A$5:$BA$103,COLUMN(AA:AA),FALSE),"")</f>
        <v/>
      </c>
      <c r="F94" s="78" t="str">
        <f>IF(LEN(INDEX(B$10:C$109,85,1))&lt;2,IF(LEN(INDEX(B$10:C$109,85,2))&lt;2,"",$B$8),$B$8)</f>
        <v/>
      </c>
      <c r="G94" s="89" t="str">
        <f t="shared" si="4"/>
        <v/>
      </c>
      <c r="H94" s="16" t="str">
        <f t="shared" si="5"/>
        <v/>
      </c>
      <c r="I94" s="90" t="str">
        <f>IFERROR(VLOOKUP($H94,'[2]Klokan-Prijave'!$A$2:$C$1000,2,FALSE),"")</f>
        <v/>
      </c>
      <c r="J94" s="90" t="str">
        <f>IFERROR(VLOOKUP($H94,'[2]Klokan-Prijave'!$A$2:$C$1000,3,FALSE),"")</f>
        <v/>
      </c>
      <c r="K94" s="39" t="str">
        <f t="shared" si="6"/>
        <v/>
      </c>
      <c r="L94" s="18" t="str">
        <f t="shared" si="7"/>
        <v/>
      </c>
    </row>
    <row r="95" spans="1:12" ht="14.45" customHeight="1" x14ac:dyDescent="0.2">
      <c r="A95" s="88">
        <v>85</v>
      </c>
      <c r="B95" s="46"/>
      <c r="C95" s="46"/>
      <c r="D95" s="25" t="str">
        <f>IFERROR(VLOOKUP(VALUE($A95),[1]Cadet!$A$5:$BA$103,COLUMN(BA:BA),FALSE),"")</f>
        <v/>
      </c>
      <c r="E95" s="63" t="str">
        <f>IFERROR(VLOOKUP(VALUE($A95),[1]Cadet!$A$5:$BA$103,COLUMN(AA:AA),FALSE),"")</f>
        <v/>
      </c>
      <c r="F95" s="78" t="str">
        <f>IF(LEN(INDEX(B$10:C$109,86,1))&lt;2,IF(LEN(INDEX(B$10:C$109,86,2))&lt;2,"",$B$8),$B$8)</f>
        <v/>
      </c>
      <c r="G95" s="89" t="str">
        <f t="shared" si="4"/>
        <v/>
      </c>
      <c r="H95" s="16" t="str">
        <f t="shared" si="5"/>
        <v/>
      </c>
      <c r="I95" s="90" t="str">
        <f>IFERROR(VLOOKUP($H95,'[2]Klokan-Prijave'!$A$2:$C$1000,2,FALSE),"")</f>
        <v/>
      </c>
      <c r="J95" s="90" t="str">
        <f>IFERROR(VLOOKUP($H95,'[2]Klokan-Prijave'!$A$2:$C$1000,3,FALSE),"")</f>
        <v/>
      </c>
      <c r="K95" s="39" t="str">
        <f t="shared" si="6"/>
        <v/>
      </c>
      <c r="L95" s="18" t="str">
        <f t="shared" si="7"/>
        <v/>
      </c>
    </row>
    <row r="96" spans="1:12" ht="14.45" customHeight="1" x14ac:dyDescent="0.2">
      <c r="A96" s="88">
        <v>86</v>
      </c>
      <c r="B96" s="46"/>
      <c r="C96" s="46"/>
      <c r="D96" s="25" t="str">
        <f>IFERROR(VLOOKUP(VALUE($A96),[1]Cadet!$A$5:$BA$103,COLUMN(BA:BA),FALSE),"")</f>
        <v/>
      </c>
      <c r="E96" s="63" t="str">
        <f>IFERROR(VLOOKUP(VALUE($A96),[1]Cadet!$A$5:$BA$103,COLUMN(AA:AA),FALSE),"")</f>
        <v/>
      </c>
      <c r="F96" s="78" t="str">
        <f>IF(LEN(INDEX(B$10:C$109,87,1))&lt;2,IF(LEN(INDEX(B$10:C$109,87,2))&lt;2,"",$B$8),$B$8)</f>
        <v/>
      </c>
      <c r="G96" s="89" t="str">
        <f t="shared" si="4"/>
        <v/>
      </c>
      <c r="H96" s="16" t="str">
        <f t="shared" si="5"/>
        <v/>
      </c>
      <c r="I96" s="90" t="str">
        <f>IFERROR(VLOOKUP($H96,'[2]Klokan-Prijave'!$A$2:$C$1000,2,FALSE),"")</f>
        <v/>
      </c>
      <c r="J96" s="90" t="str">
        <f>IFERROR(VLOOKUP($H96,'[2]Klokan-Prijave'!$A$2:$C$1000,3,FALSE),"")</f>
        <v/>
      </c>
      <c r="K96" s="39" t="str">
        <f t="shared" si="6"/>
        <v/>
      </c>
      <c r="L96" s="18" t="str">
        <f t="shared" si="7"/>
        <v/>
      </c>
    </row>
    <row r="97" spans="1:12" ht="14.45" customHeight="1" x14ac:dyDescent="0.2">
      <c r="A97" s="88">
        <v>87</v>
      </c>
      <c r="B97" s="46"/>
      <c r="C97" s="46"/>
      <c r="D97" s="25" t="str">
        <f>IFERROR(VLOOKUP(VALUE($A97),[1]Cadet!$A$5:$BA$103,COLUMN(BA:BA),FALSE),"")</f>
        <v/>
      </c>
      <c r="E97" s="63" t="str">
        <f>IFERROR(VLOOKUP(VALUE($A97),[1]Cadet!$A$5:$BA$103,COLUMN(AA:AA),FALSE),"")</f>
        <v/>
      </c>
      <c r="F97" s="78" t="str">
        <f>IF(LEN(INDEX(B$10:C$109,88,1))&lt;2,IF(LEN(INDEX(B$10:C$109,88,2))&lt;2,"",$B$8),$B$8)</f>
        <v/>
      </c>
      <c r="G97" s="89" t="str">
        <f t="shared" si="4"/>
        <v/>
      </c>
      <c r="H97" s="16" t="str">
        <f t="shared" si="5"/>
        <v/>
      </c>
      <c r="I97" s="90" t="str">
        <f>IFERROR(VLOOKUP($H97,'[2]Klokan-Prijave'!$A$2:$C$1000,2,FALSE),"")</f>
        <v/>
      </c>
      <c r="J97" s="90" t="str">
        <f>IFERROR(VLOOKUP($H97,'[2]Klokan-Prijave'!$A$2:$C$1000,3,FALSE),"")</f>
        <v/>
      </c>
      <c r="K97" s="39" t="str">
        <f t="shared" si="6"/>
        <v/>
      </c>
      <c r="L97" s="18" t="str">
        <f t="shared" si="7"/>
        <v/>
      </c>
    </row>
    <row r="98" spans="1:12" ht="14.45" customHeight="1" x14ac:dyDescent="0.2">
      <c r="A98" s="88">
        <v>88</v>
      </c>
      <c r="B98" s="46"/>
      <c r="C98" s="46"/>
      <c r="D98" s="25" t="str">
        <f>IFERROR(VLOOKUP(VALUE($A98),[1]Cadet!$A$5:$BA$103,COLUMN(BA:BA),FALSE),"")</f>
        <v/>
      </c>
      <c r="E98" s="63" t="str">
        <f>IFERROR(VLOOKUP(VALUE($A98),[1]Cadet!$A$5:$BA$103,COLUMN(AA:AA),FALSE),"")</f>
        <v/>
      </c>
      <c r="F98" s="78" t="str">
        <f>IF(LEN(INDEX(B$10:C$109,89,1))&lt;2,IF(LEN(INDEX(B$10:C$109,89,2))&lt;2,"",$B$8),$B$8)</f>
        <v/>
      </c>
      <c r="G98" s="89" t="str">
        <f t="shared" si="4"/>
        <v/>
      </c>
      <c r="H98" s="16" t="str">
        <f t="shared" si="5"/>
        <v/>
      </c>
      <c r="I98" s="90" t="str">
        <f>IFERROR(VLOOKUP($H98,'[2]Klokan-Prijave'!$A$2:$C$1000,2,FALSE),"")</f>
        <v/>
      </c>
      <c r="J98" s="90" t="str">
        <f>IFERROR(VLOOKUP($H98,'[2]Klokan-Prijave'!$A$2:$C$1000,3,FALSE),"")</f>
        <v/>
      </c>
      <c r="K98" s="39" t="str">
        <f t="shared" si="6"/>
        <v/>
      </c>
      <c r="L98" s="18" t="str">
        <f t="shared" si="7"/>
        <v/>
      </c>
    </row>
    <row r="99" spans="1:12" ht="14.45" customHeight="1" x14ac:dyDescent="0.2">
      <c r="A99" s="88">
        <v>89</v>
      </c>
      <c r="B99" s="46"/>
      <c r="C99" s="46"/>
      <c r="D99" s="25" t="str">
        <f>IFERROR(VLOOKUP(VALUE($A99),[1]Cadet!$A$5:$BA$103,COLUMN(BA:BA),FALSE),"")</f>
        <v/>
      </c>
      <c r="E99" s="63" t="str">
        <f>IFERROR(VLOOKUP(VALUE($A99),[1]Cadet!$A$5:$BA$103,COLUMN(AA:AA),FALSE),"")</f>
        <v/>
      </c>
      <c r="F99" s="78" t="str">
        <f>IF(LEN(INDEX(B$10:C$109,90,1))&lt;2,IF(LEN(INDEX(B$10:C$109,90,2))&lt;2,"",$B$8),$B$8)</f>
        <v/>
      </c>
      <c r="G99" s="89" t="str">
        <f t="shared" si="4"/>
        <v/>
      </c>
      <c r="H99" s="16" t="str">
        <f t="shared" si="5"/>
        <v/>
      </c>
      <c r="I99" s="90" t="str">
        <f>IFERROR(VLOOKUP($H99,'[2]Klokan-Prijave'!$A$2:$C$1000,2,FALSE),"")</f>
        <v/>
      </c>
      <c r="J99" s="90" t="str">
        <f>IFERROR(VLOOKUP($H99,'[2]Klokan-Prijave'!$A$2:$C$1000,3,FALSE),"")</f>
        <v/>
      </c>
      <c r="K99" s="39" t="str">
        <f t="shared" si="6"/>
        <v/>
      </c>
      <c r="L99" s="18" t="str">
        <f t="shared" si="7"/>
        <v/>
      </c>
    </row>
    <row r="100" spans="1:12" ht="14.45" customHeight="1" x14ac:dyDescent="0.2">
      <c r="A100" s="88">
        <v>90</v>
      </c>
      <c r="B100" s="46"/>
      <c r="C100" s="46"/>
      <c r="D100" s="25" t="str">
        <f>IFERROR(VLOOKUP(VALUE($A100),[1]Cadet!$A$5:$BA$103,COLUMN(BA:BA),FALSE),"")</f>
        <v/>
      </c>
      <c r="E100" s="63" t="str">
        <f>IFERROR(VLOOKUP(VALUE($A100),[1]Cadet!$A$5:$BA$103,COLUMN(AA:AA),FALSE),"")</f>
        <v/>
      </c>
      <c r="F100" s="78" t="str">
        <f>IF(LEN(INDEX(B$10:C$109,91,1))&lt;2,IF(LEN(INDEX(B$10:C$109,91,2))&lt;2,"",$B$8),$B$8)</f>
        <v/>
      </c>
      <c r="G100" s="89" t="str">
        <f t="shared" si="4"/>
        <v/>
      </c>
      <c r="H100" s="16" t="str">
        <f t="shared" si="5"/>
        <v/>
      </c>
      <c r="I100" s="90" t="str">
        <f>IFERROR(VLOOKUP($H100,'[2]Klokan-Prijave'!$A$2:$C$1000,2,FALSE),"")</f>
        <v/>
      </c>
      <c r="J100" s="90" t="str">
        <f>IFERROR(VLOOKUP($H100,'[2]Klokan-Prijave'!$A$2:$C$1000,3,FALSE),"")</f>
        <v/>
      </c>
      <c r="K100" s="39" t="str">
        <f t="shared" si="6"/>
        <v/>
      </c>
      <c r="L100" s="18" t="str">
        <f t="shared" si="7"/>
        <v/>
      </c>
    </row>
    <row r="101" spans="1:12" ht="14.45" customHeight="1" x14ac:dyDescent="0.2">
      <c r="A101" s="88">
        <v>91</v>
      </c>
      <c r="B101" s="46"/>
      <c r="C101" s="46"/>
      <c r="D101" s="25" t="str">
        <f>IFERROR(VLOOKUP(VALUE($A101),[1]Cadet!$A$5:$BA$103,COLUMN(BA:BA),FALSE),"")</f>
        <v/>
      </c>
      <c r="E101" s="63" t="str">
        <f>IFERROR(VLOOKUP(VALUE($A101),[1]Cadet!$A$5:$BA$103,COLUMN(AA:AA),FALSE),"")</f>
        <v/>
      </c>
      <c r="F101" s="78" t="str">
        <f>IF(LEN(INDEX(B$10:C$109,92,1))&lt;2,IF(LEN(INDEX(B$10:C$109,92,2))&lt;2,"",$B$8),$B$8)</f>
        <v/>
      </c>
      <c r="G101" s="89" t="str">
        <f t="shared" si="4"/>
        <v/>
      </c>
      <c r="H101" s="16" t="str">
        <f t="shared" si="5"/>
        <v/>
      </c>
      <c r="I101" s="90" t="str">
        <f>IFERROR(VLOOKUP($H101,'[2]Klokan-Prijave'!$A$2:$C$1000,2,FALSE),"")</f>
        <v/>
      </c>
      <c r="J101" s="90" t="str">
        <f>IFERROR(VLOOKUP($H101,'[2]Klokan-Prijave'!$A$2:$C$1000,3,FALSE),"")</f>
        <v/>
      </c>
      <c r="K101" s="39" t="str">
        <f t="shared" si="6"/>
        <v/>
      </c>
      <c r="L101" s="18" t="str">
        <f t="shared" si="7"/>
        <v/>
      </c>
    </row>
    <row r="102" spans="1:12" ht="14.45" customHeight="1" x14ac:dyDescent="0.2">
      <c r="A102" s="88">
        <v>92</v>
      </c>
      <c r="B102" s="46"/>
      <c r="C102" s="46"/>
      <c r="D102" s="25" t="str">
        <f>IFERROR(VLOOKUP(VALUE($A102),[1]Cadet!$A$5:$BA$103,COLUMN(BA:BA),FALSE),"")</f>
        <v/>
      </c>
      <c r="E102" s="63" t="str">
        <f>IFERROR(VLOOKUP(VALUE($A102),[1]Cadet!$A$5:$BA$103,COLUMN(AA:AA),FALSE),"")</f>
        <v/>
      </c>
      <c r="F102" s="78" t="str">
        <f>IF(LEN(INDEX(B$10:C$109,93,1))&lt;2,IF(LEN(INDEX(B$10:C$109,93,2))&lt;2,"",$B$8),$B$8)</f>
        <v/>
      </c>
      <c r="G102" s="89" t="str">
        <f t="shared" si="4"/>
        <v/>
      </c>
      <c r="H102" s="16" t="str">
        <f t="shared" si="5"/>
        <v/>
      </c>
      <c r="I102" s="90" t="str">
        <f>IFERROR(VLOOKUP($H102,'[2]Klokan-Prijave'!$A$2:$C$1000,2,FALSE),"")</f>
        <v/>
      </c>
      <c r="J102" s="90" t="str">
        <f>IFERROR(VLOOKUP($H102,'[2]Klokan-Prijave'!$A$2:$C$1000,3,FALSE),"")</f>
        <v/>
      </c>
      <c r="K102" s="39" t="str">
        <f t="shared" si="6"/>
        <v/>
      </c>
      <c r="L102" s="18" t="str">
        <f t="shared" si="7"/>
        <v/>
      </c>
    </row>
    <row r="103" spans="1:12" ht="14.45" customHeight="1" x14ac:dyDescent="0.2">
      <c r="A103" s="88">
        <v>93</v>
      </c>
      <c r="B103" s="46"/>
      <c r="C103" s="46"/>
      <c r="D103" s="25" t="str">
        <f>IFERROR(VLOOKUP(VALUE($A103),[1]Cadet!$A$5:$BA$103,COLUMN(BA:BA),FALSE),"")</f>
        <v/>
      </c>
      <c r="E103" s="63" t="str">
        <f>IFERROR(VLOOKUP(VALUE($A103),[1]Cadet!$A$5:$BA$103,COLUMN(AA:AA),FALSE),"")</f>
        <v/>
      </c>
      <c r="F103" s="78" t="str">
        <f>IF(LEN(INDEX(B$10:C$109,94,1))&lt;2,IF(LEN(INDEX(B$10:C$109,94,2))&lt;2,"",$B$8),$B$8)</f>
        <v/>
      </c>
      <c r="G103" s="89" t="str">
        <f t="shared" si="4"/>
        <v/>
      </c>
      <c r="H103" s="16" t="str">
        <f t="shared" si="5"/>
        <v/>
      </c>
      <c r="I103" s="90" t="str">
        <f>IFERROR(VLOOKUP($H103,'[2]Klokan-Prijave'!$A$2:$C$1000,2,FALSE),"")</f>
        <v/>
      </c>
      <c r="J103" s="90" t="str">
        <f>IFERROR(VLOOKUP($H103,'[2]Klokan-Prijave'!$A$2:$C$1000,3,FALSE),"")</f>
        <v/>
      </c>
      <c r="K103" s="39" t="str">
        <f t="shared" si="6"/>
        <v/>
      </c>
      <c r="L103" s="18" t="str">
        <f t="shared" si="7"/>
        <v/>
      </c>
    </row>
    <row r="104" spans="1:12" ht="14.45" customHeight="1" x14ac:dyDescent="0.2">
      <c r="A104" s="88">
        <v>94</v>
      </c>
      <c r="B104" s="46"/>
      <c r="C104" s="46"/>
      <c r="D104" s="25" t="str">
        <f>IFERROR(VLOOKUP(VALUE($A104),[1]Cadet!$A$5:$BA$103,COLUMN(BA:BA),FALSE),"")</f>
        <v/>
      </c>
      <c r="E104" s="63" t="str">
        <f>IFERROR(VLOOKUP(VALUE($A104),[1]Cadet!$A$5:$BA$103,COLUMN(AA:AA),FALSE),"")</f>
        <v/>
      </c>
      <c r="F104" s="78" t="str">
        <f>IF(LEN(INDEX(B$10:C$109,95,1))&lt;2,IF(LEN(INDEX(B$10:C$109,95,2))&lt;2,"",$B$8),$B$8)</f>
        <v/>
      </c>
      <c r="G104" s="89" t="str">
        <f t="shared" si="4"/>
        <v/>
      </c>
      <c r="H104" s="16" t="str">
        <f t="shared" si="5"/>
        <v/>
      </c>
      <c r="I104" s="90" t="str">
        <f>IFERROR(VLOOKUP($H104,'[2]Klokan-Prijave'!$A$2:$C$1000,2,FALSE),"")</f>
        <v/>
      </c>
      <c r="J104" s="90" t="str">
        <f>IFERROR(VLOOKUP($H104,'[2]Klokan-Prijave'!$A$2:$C$1000,3,FALSE),"")</f>
        <v/>
      </c>
      <c r="K104" s="39" t="str">
        <f t="shared" si="6"/>
        <v/>
      </c>
      <c r="L104" s="18" t="str">
        <f t="shared" si="7"/>
        <v/>
      </c>
    </row>
    <row r="105" spans="1:12" ht="14.45" customHeight="1" x14ac:dyDescent="0.2">
      <c r="A105" s="88">
        <v>95</v>
      </c>
      <c r="B105" s="46"/>
      <c r="C105" s="46"/>
      <c r="D105" s="25" t="str">
        <f>IFERROR(VLOOKUP(VALUE($A105),[1]Cadet!$A$5:$BA$103,COLUMN(BA:BA),FALSE),"")</f>
        <v/>
      </c>
      <c r="E105" s="63" t="str">
        <f>IFERROR(VLOOKUP(VALUE($A105),[1]Cadet!$A$5:$BA$103,COLUMN(AA:AA),FALSE),"")</f>
        <v/>
      </c>
      <c r="F105" s="78" t="str">
        <f>IF(LEN(INDEX(B$10:C$109,96,1))&lt;2,IF(LEN(INDEX(B$10:C$109,96,2))&lt;2,"",$B$8),$B$8)</f>
        <v/>
      </c>
      <c r="G105" s="89" t="str">
        <f t="shared" si="4"/>
        <v/>
      </c>
      <c r="H105" s="16" t="str">
        <f t="shared" si="5"/>
        <v/>
      </c>
      <c r="I105" s="90" t="str">
        <f>IFERROR(VLOOKUP($H105,'[2]Klokan-Prijave'!$A$2:$C$1000,2,FALSE),"")</f>
        <v/>
      </c>
      <c r="J105" s="90" t="str">
        <f>IFERROR(VLOOKUP($H105,'[2]Klokan-Prijave'!$A$2:$C$1000,3,FALSE),"")</f>
        <v/>
      </c>
      <c r="K105" s="39" t="str">
        <f t="shared" si="6"/>
        <v/>
      </c>
      <c r="L105" s="18" t="str">
        <f t="shared" si="7"/>
        <v/>
      </c>
    </row>
    <row r="106" spans="1:12" ht="14.45" customHeight="1" x14ac:dyDescent="0.2">
      <c r="A106" s="88">
        <v>96</v>
      </c>
      <c r="B106" s="46"/>
      <c r="C106" s="46"/>
      <c r="D106" s="25" t="str">
        <f>IFERROR(VLOOKUP(VALUE($A106),[1]Cadet!$A$5:$BA$103,COLUMN(BA:BA),FALSE),"")</f>
        <v/>
      </c>
      <c r="E106" s="63" t="str">
        <f>IFERROR(VLOOKUP(VALUE($A106),[1]Cadet!$A$5:$BA$103,COLUMN(AA:AA),FALSE),"")</f>
        <v/>
      </c>
      <c r="F106" s="78" t="str">
        <f>IF(LEN(INDEX(B$10:C$109,97,1))&lt;2,IF(LEN(INDEX(B$10:C$109,97,2))&lt;2,"",$B$8),$B$8)</f>
        <v/>
      </c>
      <c r="G106" s="89" t="str">
        <f t="shared" si="4"/>
        <v/>
      </c>
      <c r="H106" s="16" t="str">
        <f t="shared" si="5"/>
        <v/>
      </c>
      <c r="I106" s="90" t="str">
        <f>IFERROR(VLOOKUP($H106,'[2]Klokan-Prijave'!$A$2:$C$1000,2,FALSE),"")</f>
        <v/>
      </c>
      <c r="J106" s="90" t="str">
        <f>IFERROR(VLOOKUP($H106,'[2]Klokan-Prijave'!$A$2:$C$1000,3,FALSE),"")</f>
        <v/>
      </c>
      <c r="K106" s="39" t="str">
        <f t="shared" si="6"/>
        <v/>
      </c>
      <c r="L106" s="18" t="str">
        <f t="shared" si="7"/>
        <v/>
      </c>
    </row>
    <row r="107" spans="1:12" ht="14.45" customHeight="1" x14ac:dyDescent="0.2">
      <c r="A107" s="88">
        <v>97</v>
      </c>
      <c r="B107" s="46"/>
      <c r="C107" s="46"/>
      <c r="D107" s="25" t="str">
        <f>IFERROR(VLOOKUP(VALUE($A107),[1]Cadet!$A$5:$BA$103,COLUMN(BA:BA),FALSE),"")</f>
        <v/>
      </c>
      <c r="E107" s="63" t="str">
        <f>IFERROR(VLOOKUP(VALUE($A107),[1]Cadet!$A$5:$BA$103,COLUMN(AA:AA),FALSE),"")</f>
        <v/>
      </c>
      <c r="F107" s="78" t="str">
        <f>IF(LEN(INDEX(B$10:C$109,98,1))&lt;2,IF(LEN(INDEX(B$10:C$109,98,2))&lt;2,"",$B$8),$B$8)</f>
        <v/>
      </c>
      <c r="G107" s="89" t="str">
        <f t="shared" si="4"/>
        <v/>
      </c>
      <c r="H107" s="16" t="str">
        <f t="shared" si="5"/>
        <v/>
      </c>
      <c r="I107" s="90" t="str">
        <f>IFERROR(VLOOKUP($H107,'[2]Klokan-Prijave'!$A$2:$C$1000,2,FALSE),"")</f>
        <v/>
      </c>
      <c r="J107" s="90" t="str">
        <f>IFERROR(VLOOKUP($H107,'[2]Klokan-Prijave'!$A$2:$C$1000,3,FALSE),"")</f>
        <v/>
      </c>
      <c r="K107" s="39" t="str">
        <f t="shared" si="6"/>
        <v/>
      </c>
      <c r="L107" s="18" t="str">
        <f t="shared" si="7"/>
        <v/>
      </c>
    </row>
    <row r="108" spans="1:12" ht="14.45" customHeight="1" x14ac:dyDescent="0.2">
      <c r="A108" s="88">
        <v>98</v>
      </c>
      <c r="B108" s="46"/>
      <c r="C108" s="46"/>
      <c r="D108" s="25" t="str">
        <f>IFERROR(VLOOKUP(VALUE($A108),[1]Cadet!$A$5:$BA$103,COLUMN(BA:BA),FALSE),"")</f>
        <v/>
      </c>
      <c r="E108" s="63" t="str">
        <f>IFERROR(VLOOKUP(VALUE($A108),[1]Cadet!$A$5:$BA$103,COLUMN(AA:AA),FALSE),"")</f>
        <v/>
      </c>
      <c r="F108" s="78" t="str">
        <f>IF(LEN(INDEX(B$10:C$109,99,1))&lt;2,IF(LEN(INDEX(B$10:C$109,99,2))&lt;2,"",$B$8),$B$8)</f>
        <v/>
      </c>
      <c r="G108" s="89" t="str">
        <f t="shared" si="4"/>
        <v/>
      </c>
      <c r="H108" s="16" t="str">
        <f t="shared" si="5"/>
        <v/>
      </c>
      <c r="I108" s="90" t="str">
        <f>IFERROR(VLOOKUP($H108,'[2]Klokan-Prijave'!$A$2:$C$1000,2,FALSE),"")</f>
        <v/>
      </c>
      <c r="J108" s="90" t="str">
        <f>IFERROR(VLOOKUP($H108,'[2]Klokan-Prijave'!$A$2:$C$1000,3,FALSE),"")</f>
        <v/>
      </c>
      <c r="K108" s="39" t="str">
        <f t="shared" si="6"/>
        <v/>
      </c>
      <c r="L108" s="18" t="str">
        <f t="shared" si="7"/>
        <v/>
      </c>
    </row>
    <row r="109" spans="1:12" ht="14.45" customHeight="1" x14ac:dyDescent="0.2">
      <c r="A109" s="88">
        <v>99</v>
      </c>
      <c r="B109" s="46"/>
      <c r="C109" s="46"/>
      <c r="D109" s="25" t="str">
        <f>IFERROR(VLOOKUP(VALUE($A109),[1]Cadet!$A$5:$BA$103,COLUMN(BA:BA),FALSE),"")</f>
        <v/>
      </c>
      <c r="E109" s="63" t="str">
        <f>IFERROR(VLOOKUP(VALUE($A109),[1]Cadet!$A$5:$BA$103,COLUMN(AA:AA),FALSE),"")</f>
        <v/>
      </c>
      <c r="F109" s="78" t="str">
        <f>IF(LEN(INDEX(B$10:C$109,100,1))&lt;2,IF(LEN(INDEX(B$10:C$109,100,2))&lt;2,"",$B$8),$B$8)</f>
        <v/>
      </c>
      <c r="G109" s="89" t="str">
        <f t="shared" si="4"/>
        <v/>
      </c>
      <c r="H109" s="16" t="str">
        <f t="shared" si="5"/>
        <v/>
      </c>
      <c r="I109" s="90" t="str">
        <f>IFERROR(VLOOKUP($H109,'[2]Klokan-Prijave'!$A$2:$C$1000,2,FALSE),"")</f>
        <v/>
      </c>
      <c r="J109" s="90" t="str">
        <f>IFERROR(VLOOKUP($H109,'[2]Klokan-Prijave'!$A$2:$C$1000,3,FALSE),"")</f>
        <v/>
      </c>
      <c r="K109" s="39" t="str">
        <f t="shared" si="6"/>
        <v/>
      </c>
      <c r="L109" s="18" t="str">
        <f t="shared" si="7"/>
        <v/>
      </c>
    </row>
  </sheetData>
  <sheetProtection password="E65F" sheet="1" objects="1" scenarios="1" selectLockedCells="1"/>
  <sortState ref="A10:L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B11:B109 C11:C13 C15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&amp;L&amp;8Cadet&amp;R&amp;8Stranica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09"/>
  <sheetViews>
    <sheetView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27" hidden="1" customWidth="1"/>
    <col min="5" max="5" width="4.28515625" style="19" hidden="1" customWidth="1"/>
    <col min="6" max="6" width="9.28515625" style="79" hidden="1" customWidth="1"/>
    <col min="7" max="7" width="10.7109375" style="79" hidden="1" customWidth="1"/>
    <col min="8" max="8" width="12.42578125" style="19" hidden="1" customWidth="1"/>
    <col min="9" max="9" width="5.7109375" style="83" hidden="1" customWidth="1"/>
    <col min="10" max="10" width="6.5703125" style="83" hidden="1" customWidth="1"/>
    <col min="11" max="11" width="8.42578125" style="37" hidden="1" customWidth="1"/>
    <col min="12" max="12" width="10.140625" style="15" hidden="1" customWidth="1"/>
    <col min="13" max="14" width="9.140625" customWidth="1"/>
  </cols>
  <sheetData>
    <row r="1" spans="1:12" s="2" customFormat="1" ht="21" customHeight="1" x14ac:dyDescent="0.3">
      <c r="A1" s="98" t="str">
        <f>'Unos osnovnih podataka i upute'!A1:I1</f>
        <v>Matematičko natjecanje "Klokan bez granica" 2025.</v>
      </c>
      <c r="B1" s="98"/>
      <c r="C1" s="98"/>
      <c r="D1" s="26"/>
      <c r="E1" s="15"/>
      <c r="F1" s="65"/>
      <c r="G1" s="65"/>
      <c r="H1" s="76"/>
      <c r="I1" s="82"/>
      <c r="J1" s="82"/>
      <c r="K1" s="37"/>
      <c r="L1" s="15"/>
    </row>
    <row r="2" spans="1:12" s="2" customFormat="1" ht="15.95" customHeight="1" x14ac:dyDescent="0.3">
      <c r="A2" s="116" t="s">
        <v>34</v>
      </c>
      <c r="B2" s="116"/>
      <c r="C2" s="116"/>
      <c r="D2" s="26"/>
      <c r="E2" s="15"/>
      <c r="F2" s="65"/>
      <c r="G2" s="65"/>
      <c r="H2" s="76"/>
      <c r="I2" s="82"/>
      <c r="J2" s="82"/>
      <c r="K2" s="37"/>
      <c r="L2" s="15"/>
    </row>
    <row r="3" spans="1:12" s="2" customFormat="1" ht="8.1" customHeight="1" x14ac:dyDescent="0.2">
      <c r="A3" s="113"/>
      <c r="B3" s="113"/>
      <c r="C3" s="113"/>
      <c r="D3" s="26"/>
      <c r="E3" s="15"/>
      <c r="F3" s="65"/>
      <c r="G3" s="65"/>
      <c r="H3" s="15"/>
      <c r="I3" s="82"/>
      <c r="J3" s="82"/>
      <c r="K3" s="37"/>
      <c r="L3" s="15"/>
    </row>
    <row r="4" spans="1:12" s="2" customFormat="1" ht="14.1" customHeight="1" x14ac:dyDescent="0.2">
      <c r="A4" s="8" t="str">
        <f>'Unos osnovnih podataka i upute'!A5</f>
        <v>Naziv škole:</v>
      </c>
      <c r="B4" s="129">
        <f>'Unos osnovnih podataka i upute'!B5:B5</f>
        <v>0</v>
      </c>
      <c r="C4" s="130"/>
      <c r="D4" s="26"/>
      <c r="E4" s="15"/>
      <c r="F4" s="65"/>
      <c r="G4" s="65"/>
      <c r="H4" s="77"/>
      <c r="I4" s="82"/>
      <c r="J4" s="82"/>
      <c r="K4" s="37"/>
      <c r="L4" s="15"/>
    </row>
    <row r="5" spans="1:12" s="2" customFormat="1" ht="14.1" customHeight="1" thickBot="1" x14ac:dyDescent="0.25">
      <c r="A5" s="86" t="str">
        <f>'Unos osnovnih podataka i upute'!A6</f>
        <v>Naziv mjesta:</v>
      </c>
      <c r="B5" s="133">
        <f>'Unos osnovnih podataka i upute'!B6:B6</f>
        <v>0</v>
      </c>
      <c r="C5" s="134"/>
      <c r="D5" s="26"/>
      <c r="E5" s="15"/>
      <c r="F5" s="65"/>
      <c r="G5" s="65"/>
      <c r="H5" s="77"/>
      <c r="I5" s="82"/>
      <c r="J5" s="82"/>
      <c r="K5" s="37"/>
      <c r="L5" s="15"/>
    </row>
    <row r="6" spans="1:12" s="2" customFormat="1" ht="14.1" customHeight="1" x14ac:dyDescent="0.2">
      <c r="A6" s="7" t="str">
        <f>'Unos osnovnih podataka i upute'!A7</f>
        <v>Oznaka škole:</v>
      </c>
      <c r="B6" s="92">
        <f>'Unos osnovnih podataka i upute'!B7:B7</f>
        <v>0</v>
      </c>
      <c r="C6" s="124" t="s">
        <v>22</v>
      </c>
      <c r="D6" s="26"/>
      <c r="E6" s="15"/>
      <c r="F6" s="65"/>
      <c r="G6" s="65"/>
      <c r="H6" s="15"/>
      <c r="I6" s="82"/>
      <c r="J6" s="82"/>
      <c r="K6" s="37"/>
      <c r="L6" s="15"/>
    </row>
    <row r="7" spans="1:12" s="2" customFormat="1" ht="6" customHeight="1" x14ac:dyDescent="0.2">
      <c r="A7" s="11"/>
      <c r="B7" s="4"/>
      <c r="C7" s="131"/>
      <c r="D7" s="26"/>
      <c r="E7" s="15"/>
      <c r="F7" s="65"/>
      <c r="G7" s="65"/>
      <c r="H7" s="15"/>
      <c r="I7" s="82"/>
      <c r="J7" s="82"/>
      <c r="K7" s="37"/>
      <c r="L7" s="15"/>
    </row>
    <row r="8" spans="1:12" s="2" customFormat="1" ht="14.1" customHeight="1" thickBot="1" x14ac:dyDescent="0.25">
      <c r="A8" s="10" t="s">
        <v>16</v>
      </c>
      <c r="B8" s="9" t="s">
        <v>7</v>
      </c>
      <c r="C8" s="126"/>
      <c r="D8" s="26"/>
      <c r="E8" s="15"/>
      <c r="F8" s="65"/>
      <c r="G8" s="65"/>
      <c r="H8" s="15"/>
      <c r="I8" s="82"/>
      <c r="J8" s="82"/>
      <c r="K8" s="37"/>
      <c r="L8" s="15"/>
    </row>
    <row r="9" spans="1:12" s="2" customFormat="1" ht="6" customHeight="1" x14ac:dyDescent="0.2">
      <c r="A9" s="6"/>
      <c r="B9" s="5"/>
      <c r="C9" s="5"/>
      <c r="D9" s="26"/>
      <c r="E9" s="15"/>
      <c r="F9" s="65"/>
      <c r="G9" s="65"/>
      <c r="H9" s="15"/>
      <c r="I9" s="82"/>
      <c r="J9" s="82"/>
      <c r="K9" s="37"/>
      <c r="L9" s="15"/>
    </row>
    <row r="10" spans="1:12" s="2" customFormat="1" ht="20.100000000000001" customHeight="1" x14ac:dyDescent="0.2">
      <c r="A10" s="28" t="s">
        <v>0</v>
      </c>
      <c r="B10" s="29" t="s">
        <v>2</v>
      </c>
      <c r="C10" s="29" t="s">
        <v>1</v>
      </c>
      <c r="D10" s="59" t="s">
        <v>13</v>
      </c>
      <c r="E10" s="60" t="s">
        <v>15</v>
      </c>
      <c r="F10" s="66" t="s">
        <v>14</v>
      </c>
      <c r="G10" s="71" t="s">
        <v>18</v>
      </c>
      <c r="H10" s="62" t="s">
        <v>17</v>
      </c>
      <c r="I10" s="66" t="s">
        <v>11</v>
      </c>
      <c r="J10" s="66" t="s">
        <v>12</v>
      </c>
      <c r="K10" s="61" t="s">
        <v>19</v>
      </c>
      <c r="L10" s="62" t="s">
        <v>20</v>
      </c>
    </row>
    <row r="11" spans="1:12" s="2" customFormat="1" ht="14.45" customHeight="1" x14ac:dyDescent="0.2">
      <c r="A11" s="88">
        <v>1</v>
      </c>
      <c r="B11" s="45"/>
      <c r="C11" s="46"/>
      <c r="D11" s="25" t="str">
        <f>IFERROR(VLOOKUP(VALUE($A11),[1]Junior!$A$5:$BA$103,COLUMN(BA:BA),FALSE),"")</f>
        <v/>
      </c>
      <c r="E11" s="63" t="str">
        <f>IFERROR(VLOOKUP(VALUE($A11),[1]Junior!$A$5:$BA$103,COLUMN(AA:AA),FALSE),"")</f>
        <v/>
      </c>
      <c r="F11" s="67" t="str">
        <f>IF(LEN(INDEX(B$10:C$109,2,1))&lt;2,IF(LEN(INDEX(B$10:C$109,2,2))&lt;2,"",$B$8),$B$8)</f>
        <v/>
      </c>
      <c r="G11" s="89" t="str">
        <f>IF($F11="",IF($D11="","","SŠ"),"SŠ")</f>
        <v/>
      </c>
      <c r="H11" s="16" t="str">
        <f>IF($G11="","",$B$6)</f>
        <v/>
      </c>
      <c r="I11" s="90" t="str">
        <f>IFERROR(VLOOKUP($H11,'[2]Klokan-Prijave'!$A$2:$C$1000,2,FALSE),"")</f>
        <v/>
      </c>
      <c r="J11" s="90" t="str">
        <f>IFERROR(VLOOKUP($H11,'[2]Klokan-Prijave'!$A$2:$C$1000,3,FALSE),"")</f>
        <v/>
      </c>
      <c r="K11" s="17" t="str">
        <f>IF(D11="","",D11/120)</f>
        <v/>
      </c>
      <c r="L11" s="16" t="str">
        <f>IF(D11="","",SUMPRODUCT((D11&lt;D$11:D$109)/COUNTIF(D$11:D$109,D$11:D$109)))</f>
        <v/>
      </c>
    </row>
    <row r="12" spans="1:12" ht="14.45" customHeight="1" x14ac:dyDescent="0.2">
      <c r="A12" s="88">
        <v>2</v>
      </c>
      <c r="B12" s="46"/>
      <c r="C12" s="46"/>
      <c r="D12" s="25" t="str">
        <f>IFERROR(VLOOKUP(VALUE($A12),[1]Junior!$A$5:$BA$103,COLUMN(BA:BA),FALSE),"")</f>
        <v/>
      </c>
      <c r="E12" s="63" t="str">
        <f>IFERROR(VLOOKUP(VALUE($A12),[1]Junior!$A$5:$BA$103,COLUMN(AA:AA),FALSE),"")</f>
        <v/>
      </c>
      <c r="F12" s="78" t="str">
        <f>IF(LEN(INDEX(B$10:C$109,3,1))&lt;2,IF(LEN(INDEX(B$10:C$109,3,2))&lt;2,"",$B$8),$B$8)</f>
        <v/>
      </c>
      <c r="G12" s="89" t="str">
        <f t="shared" ref="G12:G75" si="0">IF($F12="",IF($D12="","","SŠ"),"SŠ")</f>
        <v/>
      </c>
      <c r="H12" s="16" t="str">
        <f t="shared" ref="H12:H75" si="1">IF($G12="","",$B$6)</f>
        <v/>
      </c>
      <c r="I12" s="90" t="str">
        <f>IFERROR(VLOOKUP($H12,'[2]Klokan-Prijave'!$A$2:$C$1000,2,FALSE),"")</f>
        <v/>
      </c>
      <c r="J12" s="90" t="str">
        <f>IFERROR(VLOOKUP($H12,'[2]Klokan-Prijave'!$A$2:$C$1000,3,FALSE),"")</f>
        <v/>
      </c>
      <c r="K12" s="39" t="str">
        <f t="shared" ref="K12:K75" si="2">IF(D12="","",D12/120)</f>
        <v/>
      </c>
      <c r="L12" s="18" t="str">
        <f t="shared" ref="L12:L75" si="3">IF(D12="","",SUMPRODUCT((D12&lt;D$11:D$109)/COUNTIF(D$11:D$109,D$11:D$109)))</f>
        <v/>
      </c>
    </row>
    <row r="13" spans="1:12" ht="14.45" customHeight="1" x14ac:dyDescent="0.2">
      <c r="A13" s="88">
        <v>3</v>
      </c>
      <c r="B13" s="46"/>
      <c r="C13" s="46"/>
      <c r="D13" s="25" t="str">
        <f>IFERROR(VLOOKUP(VALUE($A13),[1]Junior!$A$5:$BA$103,COLUMN(BA:BA),FALSE),"")</f>
        <v/>
      </c>
      <c r="E13" s="63" t="str">
        <f>IFERROR(VLOOKUP(VALUE($A13),[1]Junior!$A$5:$BA$103,COLUMN(AA:AA),FALSE),"")</f>
        <v/>
      </c>
      <c r="F13" s="78" t="str">
        <f>IF(LEN(INDEX(B$10:C$109,4,1))&lt;2,IF(LEN(INDEX(B$10:C$109,4,2))&lt;2,"",$B$8),$B$8)</f>
        <v/>
      </c>
      <c r="G13" s="89" t="str">
        <f t="shared" si="0"/>
        <v/>
      </c>
      <c r="H13" s="16" t="str">
        <f t="shared" si="1"/>
        <v/>
      </c>
      <c r="I13" s="90" t="str">
        <f>IFERROR(VLOOKUP($H13,'[2]Klokan-Prijave'!$A$2:$C$1000,2,FALSE),"")</f>
        <v/>
      </c>
      <c r="J13" s="90" t="str">
        <f>IFERROR(VLOOKUP($H13,'[2]Klokan-Prijave'!$A$2:$C$1000,3,FALSE),"")</f>
        <v/>
      </c>
      <c r="K13" s="39" t="str">
        <f t="shared" si="2"/>
        <v/>
      </c>
      <c r="L13" s="18" t="str">
        <f t="shared" si="3"/>
        <v/>
      </c>
    </row>
    <row r="14" spans="1:12" ht="14.45" customHeight="1" x14ac:dyDescent="0.2">
      <c r="A14" s="88">
        <v>4</v>
      </c>
      <c r="B14" s="46"/>
      <c r="C14" s="46"/>
      <c r="D14" s="25" t="str">
        <f>IFERROR(VLOOKUP(VALUE($A14),[1]Junior!$A$5:$BA$103,COLUMN(BA:BA),FALSE),"")</f>
        <v/>
      </c>
      <c r="E14" s="63" t="str">
        <f>IFERROR(VLOOKUP(VALUE($A14),[1]Junior!$A$5:$BA$103,COLUMN(AA:AA),FALSE),"")</f>
        <v/>
      </c>
      <c r="F14" s="78" t="str">
        <f>IF(LEN(INDEX(B$10:C$109,5,1))&lt;2,IF(LEN(INDEX(B$10:C$109,5,2))&lt;2,"",$B$8),$B$8)</f>
        <v/>
      </c>
      <c r="G14" s="89" t="str">
        <f t="shared" si="0"/>
        <v/>
      </c>
      <c r="H14" s="16" t="str">
        <f t="shared" si="1"/>
        <v/>
      </c>
      <c r="I14" s="90" t="str">
        <f>IFERROR(VLOOKUP($H14,'[2]Klokan-Prijave'!$A$2:$C$1000,2,FALSE),"")</f>
        <v/>
      </c>
      <c r="J14" s="90" t="str">
        <f>IFERROR(VLOOKUP($H14,'[2]Klokan-Prijave'!$A$2:$C$1000,3,FALSE),"")</f>
        <v/>
      </c>
      <c r="K14" s="39" t="str">
        <f t="shared" si="2"/>
        <v/>
      </c>
      <c r="L14" s="18" t="str">
        <f t="shared" si="3"/>
        <v/>
      </c>
    </row>
    <row r="15" spans="1:12" ht="14.45" customHeight="1" x14ac:dyDescent="0.2">
      <c r="A15" s="88">
        <v>5</v>
      </c>
      <c r="B15" s="46"/>
      <c r="C15" s="46"/>
      <c r="D15" s="25" t="str">
        <f>IFERROR(VLOOKUP(VALUE($A15),[1]Junior!$A$5:$BA$103,COLUMN(BA:BA),FALSE),"")</f>
        <v/>
      </c>
      <c r="E15" s="63" t="str">
        <f>IFERROR(VLOOKUP(VALUE($A15),[1]Junior!$A$5:$BA$103,COLUMN(AA:AA),FALSE),"")</f>
        <v/>
      </c>
      <c r="F15" s="78" t="str">
        <f>IF(LEN(INDEX(B$10:C$109,6,1))&lt;2,IF(LEN(INDEX(B$10:C$109,6,2))&lt;2,"",$B$8),$B$8)</f>
        <v/>
      </c>
      <c r="G15" s="89" t="str">
        <f t="shared" si="0"/>
        <v/>
      </c>
      <c r="H15" s="16" t="str">
        <f t="shared" si="1"/>
        <v/>
      </c>
      <c r="I15" s="90" t="str">
        <f>IFERROR(VLOOKUP($H15,'[2]Klokan-Prijave'!$A$2:$C$1000,2,FALSE),"")</f>
        <v/>
      </c>
      <c r="J15" s="90" t="str">
        <f>IFERROR(VLOOKUP($H15,'[2]Klokan-Prijave'!$A$2:$C$1000,3,FALSE),"")</f>
        <v/>
      </c>
      <c r="K15" s="39" t="str">
        <f t="shared" si="2"/>
        <v/>
      </c>
      <c r="L15" s="18" t="str">
        <f t="shared" si="3"/>
        <v/>
      </c>
    </row>
    <row r="16" spans="1:12" ht="14.45" customHeight="1" x14ac:dyDescent="0.2">
      <c r="A16" s="88">
        <v>6</v>
      </c>
      <c r="B16" s="46"/>
      <c r="C16" s="46"/>
      <c r="D16" s="25" t="str">
        <f>IFERROR(VLOOKUP(VALUE($A16),[1]Junior!$A$5:$BA$103,COLUMN(BA:BA),FALSE),"")</f>
        <v/>
      </c>
      <c r="E16" s="63" t="str">
        <f>IFERROR(VLOOKUP(VALUE($A16),[1]Junior!$A$5:$BA$103,COLUMN(AA:AA),FALSE),"")</f>
        <v/>
      </c>
      <c r="F16" s="78" t="str">
        <f>IF(LEN(INDEX(B$10:C$109,7,1))&lt;2,IF(LEN(INDEX(B$10:C$109,7,2))&lt;2,"",$B$8),$B$8)</f>
        <v/>
      </c>
      <c r="G16" s="89" t="str">
        <f t="shared" si="0"/>
        <v/>
      </c>
      <c r="H16" s="16" t="str">
        <f t="shared" si="1"/>
        <v/>
      </c>
      <c r="I16" s="90" t="str">
        <f>IFERROR(VLOOKUP($H16,'[2]Klokan-Prijave'!$A$2:$C$1000,2,FALSE),"")</f>
        <v/>
      </c>
      <c r="J16" s="90" t="str">
        <f>IFERROR(VLOOKUP($H16,'[2]Klokan-Prijave'!$A$2:$C$1000,3,FALSE),"")</f>
        <v/>
      </c>
      <c r="K16" s="39" t="str">
        <f t="shared" si="2"/>
        <v/>
      </c>
      <c r="L16" s="18" t="str">
        <f t="shared" si="3"/>
        <v/>
      </c>
    </row>
    <row r="17" spans="1:12" ht="14.45" customHeight="1" x14ac:dyDescent="0.2">
      <c r="A17" s="88">
        <v>7</v>
      </c>
      <c r="B17" s="46"/>
      <c r="C17" s="46"/>
      <c r="D17" s="25" t="str">
        <f>IFERROR(VLOOKUP(VALUE($A17),[1]Junior!$A$5:$BA$103,COLUMN(BA:BA),FALSE),"")</f>
        <v/>
      </c>
      <c r="E17" s="63" t="str">
        <f>IFERROR(VLOOKUP(VALUE($A17),[1]Junior!$A$5:$BA$103,COLUMN(AA:AA),FALSE),"")</f>
        <v/>
      </c>
      <c r="F17" s="78" t="str">
        <f>IF(LEN(INDEX(B$10:C$109,8,1))&lt;2,IF(LEN(INDEX(B$10:C$109,8,2))&lt;2,"",$B$8),$B$8)</f>
        <v/>
      </c>
      <c r="G17" s="89" t="str">
        <f t="shared" si="0"/>
        <v/>
      </c>
      <c r="H17" s="16" t="str">
        <f t="shared" si="1"/>
        <v/>
      </c>
      <c r="I17" s="90" t="str">
        <f>IFERROR(VLOOKUP($H17,'[2]Klokan-Prijave'!$A$2:$C$1000,2,FALSE),"")</f>
        <v/>
      </c>
      <c r="J17" s="90" t="str">
        <f>IFERROR(VLOOKUP($H17,'[2]Klokan-Prijave'!$A$2:$C$1000,3,FALSE),"")</f>
        <v/>
      </c>
      <c r="K17" s="39" t="str">
        <f t="shared" si="2"/>
        <v/>
      </c>
      <c r="L17" s="18" t="str">
        <f t="shared" si="3"/>
        <v/>
      </c>
    </row>
    <row r="18" spans="1:12" ht="14.45" customHeight="1" x14ac:dyDescent="0.2">
      <c r="A18" s="88">
        <v>8</v>
      </c>
      <c r="B18" s="46"/>
      <c r="C18" s="46"/>
      <c r="D18" s="25" t="str">
        <f>IFERROR(VLOOKUP(VALUE($A18),[1]Junior!$A$5:$BA$103,COLUMN(BA:BA),FALSE),"")</f>
        <v/>
      </c>
      <c r="E18" s="63" t="str">
        <f>IFERROR(VLOOKUP(VALUE($A18),[1]Junior!$A$5:$BA$103,COLUMN(AA:AA),FALSE),"")</f>
        <v/>
      </c>
      <c r="F18" s="78" t="str">
        <f>IF(LEN(INDEX(B$10:C$109,9,1))&lt;2,IF(LEN(INDEX(B$10:C$109,9,2))&lt;2,"",$B$8),$B$8)</f>
        <v/>
      </c>
      <c r="G18" s="89" t="str">
        <f t="shared" si="0"/>
        <v/>
      </c>
      <c r="H18" s="16" t="str">
        <f t="shared" si="1"/>
        <v/>
      </c>
      <c r="I18" s="90" t="str">
        <f>IFERROR(VLOOKUP($H18,'[2]Klokan-Prijave'!$A$2:$C$1000,2,FALSE),"")</f>
        <v/>
      </c>
      <c r="J18" s="90" t="str">
        <f>IFERROR(VLOOKUP($H18,'[2]Klokan-Prijave'!$A$2:$C$1000,3,FALSE),"")</f>
        <v/>
      </c>
      <c r="K18" s="39" t="str">
        <f t="shared" si="2"/>
        <v/>
      </c>
      <c r="L18" s="18" t="str">
        <f t="shared" si="3"/>
        <v/>
      </c>
    </row>
    <row r="19" spans="1:12" ht="14.45" customHeight="1" x14ac:dyDescent="0.2">
      <c r="A19" s="88">
        <v>9</v>
      </c>
      <c r="B19" s="46"/>
      <c r="C19" s="46"/>
      <c r="D19" s="25" t="str">
        <f>IFERROR(VLOOKUP(VALUE($A19),[1]Junior!$A$5:$BA$103,COLUMN(BA:BA),FALSE),"")</f>
        <v/>
      </c>
      <c r="E19" s="63" t="str">
        <f>IFERROR(VLOOKUP(VALUE($A19),[1]Junior!$A$5:$BA$103,COLUMN(AA:AA),FALSE),"")</f>
        <v/>
      </c>
      <c r="F19" s="78" t="str">
        <f>IF(LEN(INDEX(B$10:C$109,10,1))&lt;2,IF(LEN(INDEX(B$10:C$109,10,2))&lt;2,"",$B$8),$B$8)</f>
        <v/>
      </c>
      <c r="G19" s="89" t="str">
        <f t="shared" si="0"/>
        <v/>
      </c>
      <c r="H19" s="16" t="str">
        <f t="shared" si="1"/>
        <v/>
      </c>
      <c r="I19" s="90" t="str">
        <f>IFERROR(VLOOKUP($H19,'[2]Klokan-Prijave'!$A$2:$C$1000,2,FALSE),"")</f>
        <v/>
      </c>
      <c r="J19" s="90" t="str">
        <f>IFERROR(VLOOKUP($H19,'[2]Klokan-Prijave'!$A$2:$C$1000,3,FALSE),"")</f>
        <v/>
      </c>
      <c r="K19" s="39" t="str">
        <f t="shared" si="2"/>
        <v/>
      </c>
      <c r="L19" s="18" t="str">
        <f t="shared" si="3"/>
        <v/>
      </c>
    </row>
    <row r="20" spans="1:12" ht="14.45" customHeight="1" x14ac:dyDescent="0.2">
      <c r="A20" s="88">
        <v>10</v>
      </c>
      <c r="B20" s="45"/>
      <c r="C20" s="46"/>
      <c r="D20" s="25" t="str">
        <f>IFERROR(VLOOKUP(VALUE($A20),[1]Junior!$A$5:$BA$103,COLUMN(BA:BA),FALSE),"")</f>
        <v/>
      </c>
      <c r="E20" s="63" t="str">
        <f>IFERROR(VLOOKUP(VALUE($A20),[1]Junior!$A$5:$BA$103,COLUMN(AA:AA),FALSE),"")</f>
        <v/>
      </c>
      <c r="F20" s="78" t="str">
        <f>IF(LEN(INDEX(B$10:C$109,11,1))&lt;2,IF(LEN(INDEX(B$10:C$109,11,2))&lt;2,"",$B$8),$B$8)</f>
        <v/>
      </c>
      <c r="G20" s="89" t="str">
        <f t="shared" si="0"/>
        <v/>
      </c>
      <c r="H20" s="16" t="str">
        <f t="shared" si="1"/>
        <v/>
      </c>
      <c r="I20" s="90" t="str">
        <f>IFERROR(VLOOKUP($H20,'[2]Klokan-Prijave'!$A$2:$C$1000,2,FALSE),"")</f>
        <v/>
      </c>
      <c r="J20" s="90" t="str">
        <f>IFERROR(VLOOKUP($H20,'[2]Klokan-Prijave'!$A$2:$C$1000,3,FALSE),"")</f>
        <v/>
      </c>
      <c r="K20" s="39" t="str">
        <f t="shared" si="2"/>
        <v/>
      </c>
      <c r="L20" s="18" t="str">
        <f t="shared" si="3"/>
        <v/>
      </c>
    </row>
    <row r="21" spans="1:12" ht="14.45" customHeight="1" x14ac:dyDescent="0.2">
      <c r="A21" s="88">
        <v>11</v>
      </c>
      <c r="B21" s="46"/>
      <c r="C21" s="46"/>
      <c r="D21" s="25" t="str">
        <f>IFERROR(VLOOKUP(VALUE($A21),[1]Junior!$A$5:$BA$103,COLUMN(BA:BA),FALSE),"")</f>
        <v/>
      </c>
      <c r="E21" s="63" t="str">
        <f>IFERROR(VLOOKUP(VALUE($A21),[1]Junior!$A$5:$BA$103,COLUMN(AA:AA),FALSE),"")</f>
        <v/>
      </c>
      <c r="F21" s="78" t="str">
        <f>IF(LEN(INDEX(B$10:C$109,12,1))&lt;2,IF(LEN(INDEX(B$10:C$109,12,2))&lt;2,"",$B$8),$B$8)</f>
        <v/>
      </c>
      <c r="G21" s="89" t="str">
        <f t="shared" si="0"/>
        <v/>
      </c>
      <c r="H21" s="16" t="str">
        <f t="shared" si="1"/>
        <v/>
      </c>
      <c r="I21" s="90" t="str">
        <f>IFERROR(VLOOKUP($H21,'[2]Klokan-Prijave'!$A$2:$C$1000,2,FALSE),"")</f>
        <v/>
      </c>
      <c r="J21" s="90" t="str">
        <f>IFERROR(VLOOKUP($H21,'[2]Klokan-Prijave'!$A$2:$C$1000,3,FALSE),"")</f>
        <v/>
      </c>
      <c r="K21" s="39" t="str">
        <f t="shared" si="2"/>
        <v/>
      </c>
      <c r="L21" s="18" t="str">
        <f t="shared" si="3"/>
        <v/>
      </c>
    </row>
    <row r="22" spans="1:12" ht="14.45" customHeight="1" x14ac:dyDescent="0.2">
      <c r="A22" s="88">
        <v>12</v>
      </c>
      <c r="B22" s="46"/>
      <c r="C22" s="46"/>
      <c r="D22" s="25" t="str">
        <f>IFERROR(VLOOKUP(VALUE($A22),[1]Junior!$A$5:$BA$103,COLUMN(BA:BA),FALSE),"")</f>
        <v/>
      </c>
      <c r="E22" s="63" t="str">
        <f>IFERROR(VLOOKUP(VALUE($A22),[1]Junior!$A$5:$BA$103,COLUMN(AA:AA),FALSE),"")</f>
        <v/>
      </c>
      <c r="F22" s="78" t="str">
        <f>IF(LEN(INDEX(B$10:C$109,13,1))&lt;2,IF(LEN(INDEX(B$10:C$109,13,2))&lt;2,"",$B$8),$B$8)</f>
        <v/>
      </c>
      <c r="G22" s="89" t="str">
        <f t="shared" si="0"/>
        <v/>
      </c>
      <c r="H22" s="16" t="str">
        <f t="shared" si="1"/>
        <v/>
      </c>
      <c r="I22" s="90" t="str">
        <f>IFERROR(VLOOKUP($H22,'[2]Klokan-Prijave'!$A$2:$C$1000,2,FALSE),"")</f>
        <v/>
      </c>
      <c r="J22" s="90" t="str">
        <f>IFERROR(VLOOKUP($H22,'[2]Klokan-Prijave'!$A$2:$C$1000,3,FALSE),"")</f>
        <v/>
      </c>
      <c r="K22" s="39" t="str">
        <f t="shared" si="2"/>
        <v/>
      </c>
      <c r="L22" s="18" t="str">
        <f t="shared" si="3"/>
        <v/>
      </c>
    </row>
    <row r="23" spans="1:12" ht="14.45" customHeight="1" x14ac:dyDescent="0.2">
      <c r="A23" s="88">
        <v>13</v>
      </c>
      <c r="B23" s="46"/>
      <c r="C23" s="46"/>
      <c r="D23" s="25" t="str">
        <f>IFERROR(VLOOKUP(VALUE($A23),[1]Junior!$A$5:$BA$103,COLUMN(BA:BA),FALSE),"")</f>
        <v/>
      </c>
      <c r="E23" s="63" t="str">
        <f>IFERROR(VLOOKUP(VALUE($A23),[1]Junior!$A$5:$BA$103,COLUMN(AA:AA),FALSE),"")</f>
        <v/>
      </c>
      <c r="F23" s="78" t="str">
        <f>IF(LEN(INDEX(B$10:C$109,14,1))&lt;2,IF(LEN(INDEX(B$10:C$109,14,2))&lt;2,"",$B$8),$B$8)</f>
        <v/>
      </c>
      <c r="G23" s="89" t="str">
        <f t="shared" si="0"/>
        <v/>
      </c>
      <c r="H23" s="16" t="str">
        <f t="shared" si="1"/>
        <v/>
      </c>
      <c r="I23" s="90" t="str">
        <f>IFERROR(VLOOKUP($H23,'[2]Klokan-Prijave'!$A$2:$C$1000,2,FALSE),"")</f>
        <v/>
      </c>
      <c r="J23" s="90" t="str">
        <f>IFERROR(VLOOKUP($H23,'[2]Klokan-Prijave'!$A$2:$C$1000,3,FALSE),"")</f>
        <v/>
      </c>
      <c r="K23" s="39" t="str">
        <f t="shared" si="2"/>
        <v/>
      </c>
      <c r="L23" s="18" t="str">
        <f t="shared" si="3"/>
        <v/>
      </c>
    </row>
    <row r="24" spans="1:12" ht="14.45" customHeight="1" x14ac:dyDescent="0.2">
      <c r="A24" s="88">
        <v>14</v>
      </c>
      <c r="B24" s="46"/>
      <c r="C24" s="46"/>
      <c r="D24" s="25" t="str">
        <f>IFERROR(VLOOKUP(VALUE($A24),[1]Junior!$A$5:$BA$103,COLUMN(BA:BA),FALSE),"")</f>
        <v/>
      </c>
      <c r="E24" s="63" t="str">
        <f>IFERROR(VLOOKUP(VALUE($A24),[1]Junior!$A$5:$BA$103,COLUMN(AA:AA),FALSE),"")</f>
        <v/>
      </c>
      <c r="F24" s="78" t="str">
        <f>IF(LEN(INDEX(B$10:C$109,15,1))&lt;2,IF(LEN(INDEX(B$10:C$109,15,2))&lt;2,"",$B$8),$B$8)</f>
        <v/>
      </c>
      <c r="G24" s="89" t="str">
        <f t="shared" si="0"/>
        <v/>
      </c>
      <c r="H24" s="16" t="str">
        <f t="shared" si="1"/>
        <v/>
      </c>
      <c r="I24" s="90" t="str">
        <f>IFERROR(VLOOKUP($H24,'[2]Klokan-Prijave'!$A$2:$C$1000,2,FALSE),"")</f>
        <v/>
      </c>
      <c r="J24" s="90" t="str">
        <f>IFERROR(VLOOKUP($H24,'[2]Klokan-Prijave'!$A$2:$C$1000,3,FALSE),"")</f>
        <v/>
      </c>
      <c r="K24" s="39" t="str">
        <f t="shared" si="2"/>
        <v/>
      </c>
      <c r="L24" s="18" t="str">
        <f t="shared" si="3"/>
        <v/>
      </c>
    </row>
    <row r="25" spans="1:12" ht="14.45" customHeight="1" x14ac:dyDescent="0.2">
      <c r="A25" s="88">
        <v>15</v>
      </c>
      <c r="B25" s="46"/>
      <c r="C25" s="46"/>
      <c r="D25" s="25" t="str">
        <f>IFERROR(VLOOKUP(VALUE($A25),[1]Junior!$A$5:$BA$103,COLUMN(BA:BA),FALSE),"")</f>
        <v/>
      </c>
      <c r="E25" s="63" t="str">
        <f>IFERROR(VLOOKUP(VALUE($A25),[1]Junior!$A$5:$BA$103,COLUMN(AA:AA),FALSE),"")</f>
        <v/>
      </c>
      <c r="F25" s="78" t="str">
        <f>IF(LEN(INDEX(B$10:C$109,16,1))&lt;2,IF(LEN(INDEX(B$10:C$109,16,2))&lt;2,"",$B$8),$B$8)</f>
        <v/>
      </c>
      <c r="G25" s="89" t="str">
        <f t="shared" si="0"/>
        <v/>
      </c>
      <c r="H25" s="16" t="str">
        <f t="shared" si="1"/>
        <v/>
      </c>
      <c r="I25" s="90" t="str">
        <f>IFERROR(VLOOKUP($H25,'[2]Klokan-Prijave'!$A$2:$C$1000,2,FALSE),"")</f>
        <v/>
      </c>
      <c r="J25" s="90" t="str">
        <f>IFERROR(VLOOKUP($H25,'[2]Klokan-Prijave'!$A$2:$C$1000,3,FALSE),"")</f>
        <v/>
      </c>
      <c r="K25" s="39" t="str">
        <f t="shared" si="2"/>
        <v/>
      </c>
      <c r="L25" s="18" t="str">
        <f t="shared" si="3"/>
        <v/>
      </c>
    </row>
    <row r="26" spans="1:12" ht="14.45" customHeight="1" x14ac:dyDescent="0.2">
      <c r="A26" s="88">
        <v>16</v>
      </c>
      <c r="B26" s="46"/>
      <c r="C26" s="46"/>
      <c r="D26" s="25" t="str">
        <f>IFERROR(VLOOKUP(VALUE($A26),[1]Junior!$A$5:$BA$103,COLUMN(BA:BA),FALSE),"")</f>
        <v/>
      </c>
      <c r="E26" s="63" t="str">
        <f>IFERROR(VLOOKUP(VALUE($A26),[1]Junior!$A$5:$BA$103,COLUMN(AA:AA),FALSE),"")</f>
        <v/>
      </c>
      <c r="F26" s="78" t="str">
        <f>IF(LEN(INDEX(B$10:C$109,17,1))&lt;2,IF(LEN(INDEX(B$10:C$109,17,2))&lt;2,"",$B$8),$B$8)</f>
        <v/>
      </c>
      <c r="G26" s="89" t="str">
        <f t="shared" si="0"/>
        <v/>
      </c>
      <c r="H26" s="16" t="str">
        <f t="shared" si="1"/>
        <v/>
      </c>
      <c r="I26" s="90" t="str">
        <f>IFERROR(VLOOKUP($H26,'[2]Klokan-Prijave'!$A$2:$C$1000,2,FALSE),"")</f>
        <v/>
      </c>
      <c r="J26" s="90" t="str">
        <f>IFERROR(VLOOKUP($H26,'[2]Klokan-Prijave'!$A$2:$C$1000,3,FALSE),"")</f>
        <v/>
      </c>
      <c r="K26" s="39" t="str">
        <f t="shared" si="2"/>
        <v/>
      </c>
      <c r="L26" s="18" t="str">
        <f t="shared" si="3"/>
        <v/>
      </c>
    </row>
    <row r="27" spans="1:12" ht="14.45" customHeight="1" x14ac:dyDescent="0.2">
      <c r="A27" s="88">
        <v>17</v>
      </c>
      <c r="B27" s="46"/>
      <c r="C27" s="46"/>
      <c r="D27" s="25" t="str">
        <f>IFERROR(VLOOKUP(VALUE($A27),[1]Junior!$A$5:$BA$103,COLUMN(BA:BA),FALSE),"")</f>
        <v/>
      </c>
      <c r="E27" s="63" t="str">
        <f>IFERROR(VLOOKUP(VALUE($A27),[1]Junior!$A$5:$BA$103,COLUMN(AA:AA),FALSE),"")</f>
        <v/>
      </c>
      <c r="F27" s="78" t="str">
        <f>IF(LEN(INDEX(B$10:C$109,18,1))&lt;2,IF(LEN(INDEX(B$10:C$109,18,2))&lt;2,"",$B$8),$B$8)</f>
        <v/>
      </c>
      <c r="G27" s="89" t="str">
        <f t="shared" si="0"/>
        <v/>
      </c>
      <c r="H27" s="16" t="str">
        <f t="shared" si="1"/>
        <v/>
      </c>
      <c r="I27" s="90" t="str">
        <f>IFERROR(VLOOKUP($H27,'[2]Klokan-Prijave'!$A$2:$C$1000,2,FALSE),"")</f>
        <v/>
      </c>
      <c r="J27" s="90" t="str">
        <f>IFERROR(VLOOKUP($H27,'[2]Klokan-Prijave'!$A$2:$C$1000,3,FALSE),"")</f>
        <v/>
      </c>
      <c r="K27" s="39" t="str">
        <f t="shared" si="2"/>
        <v/>
      </c>
      <c r="L27" s="18" t="str">
        <f t="shared" si="3"/>
        <v/>
      </c>
    </row>
    <row r="28" spans="1:12" ht="14.45" customHeight="1" x14ac:dyDescent="0.2">
      <c r="A28" s="88">
        <v>18</v>
      </c>
      <c r="B28" s="46"/>
      <c r="C28" s="46"/>
      <c r="D28" s="25" t="str">
        <f>IFERROR(VLOOKUP(VALUE($A28),[1]Junior!$A$5:$BA$103,COLUMN(BA:BA),FALSE),"")</f>
        <v/>
      </c>
      <c r="E28" s="63" t="str">
        <f>IFERROR(VLOOKUP(VALUE($A28),[1]Junior!$A$5:$BA$103,COLUMN(AA:AA),FALSE),"")</f>
        <v/>
      </c>
      <c r="F28" s="78" t="str">
        <f>IF(LEN(INDEX(B$10:C$109,19,1))&lt;2,IF(LEN(INDEX(B$10:C$109,19,2))&lt;2,"",$B$8),$B$8)</f>
        <v/>
      </c>
      <c r="G28" s="89" t="str">
        <f t="shared" si="0"/>
        <v/>
      </c>
      <c r="H28" s="16" t="str">
        <f t="shared" si="1"/>
        <v/>
      </c>
      <c r="I28" s="90" t="str">
        <f>IFERROR(VLOOKUP($H28,'[2]Klokan-Prijave'!$A$2:$C$1000,2,FALSE),"")</f>
        <v/>
      </c>
      <c r="J28" s="90" t="str">
        <f>IFERROR(VLOOKUP($H28,'[2]Klokan-Prijave'!$A$2:$C$1000,3,FALSE),"")</f>
        <v/>
      </c>
      <c r="K28" s="39" t="str">
        <f t="shared" si="2"/>
        <v/>
      </c>
      <c r="L28" s="18" t="str">
        <f t="shared" si="3"/>
        <v/>
      </c>
    </row>
    <row r="29" spans="1:12" ht="14.45" customHeight="1" x14ac:dyDescent="0.2">
      <c r="A29" s="88">
        <v>19</v>
      </c>
      <c r="B29" s="46"/>
      <c r="C29" s="46"/>
      <c r="D29" s="25" t="str">
        <f>IFERROR(VLOOKUP(VALUE($A29),[1]Junior!$A$5:$BA$103,COLUMN(BA:BA),FALSE),"")</f>
        <v/>
      </c>
      <c r="E29" s="63" t="str">
        <f>IFERROR(VLOOKUP(VALUE($A29),[1]Junior!$A$5:$BA$103,COLUMN(AA:AA),FALSE),"")</f>
        <v/>
      </c>
      <c r="F29" s="78" t="str">
        <f>IF(LEN(INDEX(B$10:C$109,20,1))&lt;2,IF(LEN(INDEX(B$10:C$109,20,2))&lt;2,"",$B$8),$B$8)</f>
        <v/>
      </c>
      <c r="G29" s="89" t="str">
        <f t="shared" si="0"/>
        <v/>
      </c>
      <c r="H29" s="16" t="str">
        <f t="shared" si="1"/>
        <v/>
      </c>
      <c r="I29" s="90" t="str">
        <f>IFERROR(VLOOKUP($H29,'[2]Klokan-Prijave'!$A$2:$C$1000,2,FALSE),"")</f>
        <v/>
      </c>
      <c r="J29" s="90" t="str">
        <f>IFERROR(VLOOKUP($H29,'[2]Klokan-Prijave'!$A$2:$C$1000,3,FALSE),"")</f>
        <v/>
      </c>
      <c r="K29" s="39" t="str">
        <f t="shared" si="2"/>
        <v/>
      </c>
      <c r="L29" s="18" t="str">
        <f t="shared" si="3"/>
        <v/>
      </c>
    </row>
    <row r="30" spans="1:12" ht="14.45" customHeight="1" x14ac:dyDescent="0.2">
      <c r="A30" s="88">
        <v>20</v>
      </c>
      <c r="B30" s="46"/>
      <c r="C30" s="46"/>
      <c r="D30" s="25" t="str">
        <f>IFERROR(VLOOKUP(VALUE($A30),[1]Junior!$A$5:$BA$103,COLUMN(BA:BA),FALSE),"")</f>
        <v/>
      </c>
      <c r="E30" s="63" t="str">
        <f>IFERROR(VLOOKUP(VALUE($A30),[1]Junior!$A$5:$BA$103,COLUMN(AA:AA),FALSE),"")</f>
        <v/>
      </c>
      <c r="F30" s="78" t="str">
        <f>IF(LEN(INDEX(B$10:C$109,21,1))&lt;2,IF(LEN(INDEX(B$10:C$109,21,2))&lt;2,"",$B$8),$B$8)</f>
        <v/>
      </c>
      <c r="G30" s="89" t="str">
        <f t="shared" si="0"/>
        <v/>
      </c>
      <c r="H30" s="16" t="str">
        <f t="shared" si="1"/>
        <v/>
      </c>
      <c r="I30" s="90" t="str">
        <f>IFERROR(VLOOKUP($H30,'[2]Klokan-Prijave'!$A$2:$C$1000,2,FALSE),"")</f>
        <v/>
      </c>
      <c r="J30" s="90" t="str">
        <f>IFERROR(VLOOKUP($H30,'[2]Klokan-Prijave'!$A$2:$C$1000,3,FALSE),"")</f>
        <v/>
      </c>
      <c r="K30" s="39" t="str">
        <f t="shared" si="2"/>
        <v/>
      </c>
      <c r="L30" s="18" t="str">
        <f t="shared" si="3"/>
        <v/>
      </c>
    </row>
    <row r="31" spans="1:12" ht="14.45" customHeight="1" x14ac:dyDescent="0.2">
      <c r="A31" s="88">
        <v>21</v>
      </c>
      <c r="B31" s="46"/>
      <c r="C31" s="46"/>
      <c r="D31" s="25" t="str">
        <f>IFERROR(VLOOKUP(VALUE($A31),[1]Junior!$A$5:$BA$103,COLUMN(BA:BA),FALSE),"")</f>
        <v/>
      </c>
      <c r="E31" s="63" t="str">
        <f>IFERROR(VLOOKUP(VALUE($A31),[1]Junior!$A$5:$BA$103,COLUMN(AA:AA),FALSE),"")</f>
        <v/>
      </c>
      <c r="F31" s="78" t="str">
        <f>IF(LEN(INDEX(B$10:C$109,22,1))&lt;2,IF(LEN(INDEX(B$10:C$109,22,2))&lt;2,"",$B$8),$B$8)</f>
        <v/>
      </c>
      <c r="G31" s="89" t="str">
        <f t="shared" si="0"/>
        <v/>
      </c>
      <c r="H31" s="16" t="str">
        <f t="shared" si="1"/>
        <v/>
      </c>
      <c r="I31" s="90" t="str">
        <f>IFERROR(VLOOKUP($H31,'[2]Klokan-Prijave'!$A$2:$C$1000,2,FALSE),"")</f>
        <v/>
      </c>
      <c r="J31" s="90" t="str">
        <f>IFERROR(VLOOKUP($H31,'[2]Klokan-Prijave'!$A$2:$C$1000,3,FALSE),"")</f>
        <v/>
      </c>
      <c r="K31" s="39" t="str">
        <f t="shared" si="2"/>
        <v/>
      </c>
      <c r="L31" s="18" t="str">
        <f t="shared" si="3"/>
        <v/>
      </c>
    </row>
    <row r="32" spans="1:12" ht="14.45" customHeight="1" x14ac:dyDescent="0.2">
      <c r="A32" s="88">
        <v>22</v>
      </c>
      <c r="B32" s="46"/>
      <c r="C32" s="46"/>
      <c r="D32" s="25" t="str">
        <f>IFERROR(VLOOKUP(VALUE($A32),[1]Junior!$A$5:$BA$103,COLUMN(BA:BA),FALSE),"")</f>
        <v/>
      </c>
      <c r="E32" s="63" t="str">
        <f>IFERROR(VLOOKUP(VALUE($A32),[1]Junior!$A$5:$BA$103,COLUMN(AA:AA),FALSE),"")</f>
        <v/>
      </c>
      <c r="F32" s="78" t="str">
        <f>IF(LEN(INDEX(B$10:C$109,23,1))&lt;2,IF(LEN(INDEX(B$10:C$109,23,2))&lt;2,"",$B$8),$B$8)</f>
        <v/>
      </c>
      <c r="G32" s="89" t="str">
        <f t="shared" si="0"/>
        <v/>
      </c>
      <c r="H32" s="16" t="str">
        <f t="shared" si="1"/>
        <v/>
      </c>
      <c r="I32" s="90" t="str">
        <f>IFERROR(VLOOKUP($H32,'[2]Klokan-Prijave'!$A$2:$C$1000,2,FALSE),"")</f>
        <v/>
      </c>
      <c r="J32" s="90" t="str">
        <f>IFERROR(VLOOKUP($H32,'[2]Klokan-Prijave'!$A$2:$C$1000,3,FALSE),"")</f>
        <v/>
      </c>
      <c r="K32" s="39" t="str">
        <f t="shared" si="2"/>
        <v/>
      </c>
      <c r="L32" s="18" t="str">
        <f t="shared" si="3"/>
        <v/>
      </c>
    </row>
    <row r="33" spans="1:12" ht="14.45" customHeight="1" x14ac:dyDescent="0.2">
      <c r="A33" s="88">
        <v>23</v>
      </c>
      <c r="B33" s="46"/>
      <c r="C33" s="46"/>
      <c r="D33" s="25" t="str">
        <f>IFERROR(VLOOKUP(VALUE($A33),[1]Junior!$A$5:$BA$103,COLUMN(BA:BA),FALSE),"")</f>
        <v/>
      </c>
      <c r="E33" s="63" t="str">
        <f>IFERROR(VLOOKUP(VALUE($A33),[1]Junior!$A$5:$BA$103,COLUMN(AA:AA),FALSE),"")</f>
        <v/>
      </c>
      <c r="F33" s="78" t="str">
        <f>IF(LEN(INDEX(B$10:C$109,24,1))&lt;2,IF(LEN(INDEX(B$10:C$109,24,2))&lt;2,"",$B$8),$B$8)</f>
        <v/>
      </c>
      <c r="G33" s="89" t="str">
        <f t="shared" si="0"/>
        <v/>
      </c>
      <c r="H33" s="16" t="str">
        <f t="shared" si="1"/>
        <v/>
      </c>
      <c r="I33" s="90" t="str">
        <f>IFERROR(VLOOKUP($H33,'[2]Klokan-Prijave'!$A$2:$C$1000,2,FALSE),"")</f>
        <v/>
      </c>
      <c r="J33" s="90" t="str">
        <f>IFERROR(VLOOKUP($H33,'[2]Klokan-Prijave'!$A$2:$C$1000,3,FALSE),"")</f>
        <v/>
      </c>
      <c r="K33" s="39" t="str">
        <f t="shared" si="2"/>
        <v/>
      </c>
      <c r="L33" s="18" t="str">
        <f t="shared" si="3"/>
        <v/>
      </c>
    </row>
    <row r="34" spans="1:12" ht="14.45" customHeight="1" x14ac:dyDescent="0.2">
      <c r="A34" s="88">
        <v>24</v>
      </c>
      <c r="B34" s="46"/>
      <c r="C34" s="46"/>
      <c r="D34" s="25" t="str">
        <f>IFERROR(VLOOKUP(VALUE($A34),[1]Junior!$A$5:$BA$103,COLUMN(BA:BA),FALSE),"")</f>
        <v/>
      </c>
      <c r="E34" s="63" t="str">
        <f>IFERROR(VLOOKUP(VALUE($A34),[1]Junior!$A$5:$BA$103,COLUMN(AA:AA),FALSE),"")</f>
        <v/>
      </c>
      <c r="F34" s="78" t="str">
        <f>IF(LEN(INDEX(B$10:C$109,25,1))&lt;2,IF(LEN(INDEX(B$10:C$109,25,2))&lt;2,"",$B$8),$B$8)</f>
        <v/>
      </c>
      <c r="G34" s="89" t="str">
        <f t="shared" si="0"/>
        <v/>
      </c>
      <c r="H34" s="16" t="str">
        <f t="shared" si="1"/>
        <v/>
      </c>
      <c r="I34" s="90" t="str">
        <f>IFERROR(VLOOKUP($H34,'[2]Klokan-Prijave'!$A$2:$C$1000,2,FALSE),"")</f>
        <v/>
      </c>
      <c r="J34" s="90" t="str">
        <f>IFERROR(VLOOKUP($H34,'[2]Klokan-Prijave'!$A$2:$C$1000,3,FALSE),"")</f>
        <v/>
      </c>
      <c r="K34" s="39" t="str">
        <f t="shared" si="2"/>
        <v/>
      </c>
      <c r="L34" s="18" t="str">
        <f t="shared" si="3"/>
        <v/>
      </c>
    </row>
    <row r="35" spans="1:12" ht="14.45" customHeight="1" x14ac:dyDescent="0.2">
      <c r="A35" s="88">
        <v>25</v>
      </c>
      <c r="B35" s="46"/>
      <c r="C35" s="46"/>
      <c r="D35" s="25" t="str">
        <f>IFERROR(VLOOKUP(VALUE($A35),[1]Junior!$A$5:$BA$103,COLUMN(BA:BA),FALSE),"")</f>
        <v/>
      </c>
      <c r="E35" s="63" t="str">
        <f>IFERROR(VLOOKUP(VALUE($A35),[1]Junior!$A$5:$BA$103,COLUMN(AA:AA),FALSE),"")</f>
        <v/>
      </c>
      <c r="F35" s="78" t="str">
        <f>IF(LEN(INDEX(B$10:C$109,26,1))&lt;2,IF(LEN(INDEX(B$10:C$109,26,2))&lt;2,"",$B$8),$B$8)</f>
        <v/>
      </c>
      <c r="G35" s="89" t="str">
        <f t="shared" si="0"/>
        <v/>
      </c>
      <c r="H35" s="16" t="str">
        <f t="shared" si="1"/>
        <v/>
      </c>
      <c r="I35" s="90" t="str">
        <f>IFERROR(VLOOKUP($H35,'[2]Klokan-Prijave'!$A$2:$C$1000,2,FALSE),"")</f>
        <v/>
      </c>
      <c r="J35" s="90" t="str">
        <f>IFERROR(VLOOKUP($H35,'[2]Klokan-Prijave'!$A$2:$C$1000,3,FALSE),"")</f>
        <v/>
      </c>
      <c r="K35" s="39" t="str">
        <f t="shared" si="2"/>
        <v/>
      </c>
      <c r="L35" s="18" t="str">
        <f t="shared" si="3"/>
        <v/>
      </c>
    </row>
    <row r="36" spans="1:12" ht="14.45" customHeight="1" x14ac:dyDescent="0.2">
      <c r="A36" s="88">
        <v>26</v>
      </c>
      <c r="B36" s="46"/>
      <c r="C36" s="46"/>
      <c r="D36" s="25" t="str">
        <f>IFERROR(VLOOKUP(VALUE($A36),[1]Junior!$A$5:$BA$103,COLUMN(BA:BA),FALSE),"")</f>
        <v/>
      </c>
      <c r="E36" s="63" t="str">
        <f>IFERROR(VLOOKUP(VALUE($A36),[1]Junior!$A$5:$BA$103,COLUMN(AA:AA),FALSE),"")</f>
        <v/>
      </c>
      <c r="F36" s="78" t="str">
        <f>IF(LEN(INDEX(B$10:C$109,27,1))&lt;2,IF(LEN(INDEX(B$10:C$109,27,2))&lt;2,"",$B$8),$B$8)</f>
        <v/>
      </c>
      <c r="G36" s="89" t="str">
        <f t="shared" si="0"/>
        <v/>
      </c>
      <c r="H36" s="16" t="str">
        <f t="shared" si="1"/>
        <v/>
      </c>
      <c r="I36" s="90" t="str">
        <f>IFERROR(VLOOKUP($H36,'[2]Klokan-Prijave'!$A$2:$C$1000,2,FALSE),"")</f>
        <v/>
      </c>
      <c r="J36" s="90" t="str">
        <f>IFERROR(VLOOKUP($H36,'[2]Klokan-Prijave'!$A$2:$C$1000,3,FALSE),"")</f>
        <v/>
      </c>
      <c r="K36" s="39" t="str">
        <f t="shared" si="2"/>
        <v/>
      </c>
      <c r="L36" s="18" t="str">
        <f t="shared" si="3"/>
        <v/>
      </c>
    </row>
    <row r="37" spans="1:12" ht="14.45" customHeight="1" x14ac:dyDescent="0.2">
      <c r="A37" s="88">
        <v>27</v>
      </c>
      <c r="B37" s="46"/>
      <c r="C37" s="46"/>
      <c r="D37" s="25" t="str">
        <f>IFERROR(VLOOKUP(VALUE($A37),[1]Junior!$A$5:$BA$103,COLUMN(BA:BA),FALSE),"")</f>
        <v/>
      </c>
      <c r="E37" s="63" t="str">
        <f>IFERROR(VLOOKUP(VALUE($A37),[1]Junior!$A$5:$BA$103,COLUMN(AA:AA),FALSE),"")</f>
        <v/>
      </c>
      <c r="F37" s="78" t="str">
        <f>IF(LEN(INDEX(B$10:C$109,28,1))&lt;2,IF(LEN(INDEX(B$10:C$109,28,2))&lt;2,"",$B$8),$B$8)</f>
        <v/>
      </c>
      <c r="G37" s="89" t="str">
        <f t="shared" si="0"/>
        <v/>
      </c>
      <c r="H37" s="16" t="str">
        <f t="shared" si="1"/>
        <v/>
      </c>
      <c r="I37" s="90" t="str">
        <f>IFERROR(VLOOKUP($H37,'[2]Klokan-Prijave'!$A$2:$C$1000,2,FALSE),"")</f>
        <v/>
      </c>
      <c r="J37" s="90" t="str">
        <f>IFERROR(VLOOKUP($H37,'[2]Klokan-Prijave'!$A$2:$C$1000,3,FALSE),"")</f>
        <v/>
      </c>
      <c r="K37" s="39" t="str">
        <f t="shared" si="2"/>
        <v/>
      </c>
      <c r="L37" s="18" t="str">
        <f t="shared" si="3"/>
        <v/>
      </c>
    </row>
    <row r="38" spans="1:12" ht="14.45" customHeight="1" x14ac:dyDescent="0.2">
      <c r="A38" s="88">
        <v>28</v>
      </c>
      <c r="B38" s="46"/>
      <c r="C38" s="46"/>
      <c r="D38" s="25" t="str">
        <f>IFERROR(VLOOKUP(VALUE($A38),[1]Junior!$A$5:$BA$103,COLUMN(BA:BA),FALSE),"")</f>
        <v/>
      </c>
      <c r="E38" s="63" t="str">
        <f>IFERROR(VLOOKUP(VALUE($A38),[1]Junior!$A$5:$BA$103,COLUMN(AA:AA),FALSE),"")</f>
        <v/>
      </c>
      <c r="F38" s="78" t="str">
        <f>IF(LEN(INDEX(B$10:C$109,29,1))&lt;2,IF(LEN(INDEX(B$10:C$109,29,2))&lt;2,"",$B$8),$B$8)</f>
        <v/>
      </c>
      <c r="G38" s="89" t="str">
        <f t="shared" si="0"/>
        <v/>
      </c>
      <c r="H38" s="16" t="str">
        <f t="shared" si="1"/>
        <v/>
      </c>
      <c r="I38" s="90" t="str">
        <f>IFERROR(VLOOKUP($H38,'[2]Klokan-Prijave'!$A$2:$C$1000,2,FALSE),"")</f>
        <v/>
      </c>
      <c r="J38" s="90" t="str">
        <f>IFERROR(VLOOKUP($H38,'[2]Klokan-Prijave'!$A$2:$C$1000,3,FALSE),"")</f>
        <v/>
      </c>
      <c r="K38" s="39" t="str">
        <f t="shared" si="2"/>
        <v/>
      </c>
      <c r="L38" s="18" t="str">
        <f t="shared" si="3"/>
        <v/>
      </c>
    </row>
    <row r="39" spans="1:12" ht="14.45" customHeight="1" x14ac:dyDescent="0.2">
      <c r="A39" s="88">
        <v>29</v>
      </c>
      <c r="B39" s="46"/>
      <c r="C39" s="46"/>
      <c r="D39" s="25" t="str">
        <f>IFERROR(VLOOKUP(VALUE($A39),[1]Junior!$A$5:$BA$103,COLUMN(BA:BA),FALSE),"")</f>
        <v/>
      </c>
      <c r="E39" s="63" t="str">
        <f>IFERROR(VLOOKUP(VALUE($A39),[1]Junior!$A$5:$BA$103,COLUMN(AA:AA),FALSE),"")</f>
        <v/>
      </c>
      <c r="F39" s="78" t="str">
        <f>IF(LEN(INDEX(B$10:C$109,30,1))&lt;2,IF(LEN(INDEX(B$10:C$109,30,2))&lt;2,"",$B$8),$B$8)</f>
        <v/>
      </c>
      <c r="G39" s="89" t="str">
        <f t="shared" si="0"/>
        <v/>
      </c>
      <c r="H39" s="16" t="str">
        <f t="shared" si="1"/>
        <v/>
      </c>
      <c r="I39" s="90" t="str">
        <f>IFERROR(VLOOKUP($H39,'[2]Klokan-Prijave'!$A$2:$C$1000,2,FALSE),"")</f>
        <v/>
      </c>
      <c r="J39" s="90" t="str">
        <f>IFERROR(VLOOKUP($H39,'[2]Klokan-Prijave'!$A$2:$C$1000,3,FALSE),"")</f>
        <v/>
      </c>
      <c r="K39" s="39" t="str">
        <f t="shared" si="2"/>
        <v/>
      </c>
      <c r="L39" s="18" t="str">
        <f t="shared" si="3"/>
        <v/>
      </c>
    </row>
    <row r="40" spans="1:12" ht="14.45" customHeight="1" x14ac:dyDescent="0.2">
      <c r="A40" s="88">
        <v>30</v>
      </c>
      <c r="B40" s="46"/>
      <c r="C40" s="46"/>
      <c r="D40" s="25" t="str">
        <f>IFERROR(VLOOKUP(VALUE($A40),[1]Junior!$A$5:$BA$103,COLUMN(BA:BA),FALSE),"")</f>
        <v/>
      </c>
      <c r="E40" s="63" t="str">
        <f>IFERROR(VLOOKUP(VALUE($A40),[1]Junior!$A$5:$BA$103,COLUMN(AA:AA),FALSE),"")</f>
        <v/>
      </c>
      <c r="F40" s="78" t="str">
        <f>IF(LEN(INDEX(B$10:C$109,31,1))&lt;2,IF(LEN(INDEX(B$10:C$109,31,2))&lt;2,"",$B$8),$B$8)</f>
        <v/>
      </c>
      <c r="G40" s="89" t="str">
        <f t="shared" si="0"/>
        <v/>
      </c>
      <c r="H40" s="16" t="str">
        <f t="shared" si="1"/>
        <v/>
      </c>
      <c r="I40" s="90" t="str">
        <f>IFERROR(VLOOKUP($H40,'[2]Klokan-Prijave'!$A$2:$C$1000,2,FALSE),"")</f>
        <v/>
      </c>
      <c r="J40" s="90" t="str">
        <f>IFERROR(VLOOKUP($H40,'[2]Klokan-Prijave'!$A$2:$C$1000,3,FALSE),"")</f>
        <v/>
      </c>
      <c r="K40" s="39" t="str">
        <f t="shared" si="2"/>
        <v/>
      </c>
      <c r="L40" s="18" t="str">
        <f t="shared" si="3"/>
        <v/>
      </c>
    </row>
    <row r="41" spans="1:12" ht="14.45" customHeight="1" x14ac:dyDescent="0.2">
      <c r="A41" s="88">
        <v>31</v>
      </c>
      <c r="B41" s="46"/>
      <c r="C41" s="46"/>
      <c r="D41" s="25" t="str">
        <f>IFERROR(VLOOKUP(VALUE($A41),[1]Junior!$A$5:$BA$103,COLUMN(BA:BA),FALSE),"")</f>
        <v/>
      </c>
      <c r="E41" s="63" t="str">
        <f>IFERROR(VLOOKUP(VALUE($A41),[1]Junior!$A$5:$BA$103,COLUMN(AA:AA),FALSE),"")</f>
        <v/>
      </c>
      <c r="F41" s="78" t="str">
        <f>IF(LEN(INDEX(B$10:C$109,32,1))&lt;2,IF(LEN(INDEX(B$10:C$109,32,2))&lt;2,"",$B$8),$B$8)</f>
        <v/>
      </c>
      <c r="G41" s="89" t="str">
        <f t="shared" si="0"/>
        <v/>
      </c>
      <c r="H41" s="16" t="str">
        <f t="shared" si="1"/>
        <v/>
      </c>
      <c r="I41" s="90" t="str">
        <f>IFERROR(VLOOKUP($H41,'[2]Klokan-Prijave'!$A$2:$C$1000,2,FALSE),"")</f>
        <v/>
      </c>
      <c r="J41" s="90" t="str">
        <f>IFERROR(VLOOKUP($H41,'[2]Klokan-Prijave'!$A$2:$C$1000,3,FALSE),"")</f>
        <v/>
      </c>
      <c r="K41" s="39" t="str">
        <f t="shared" si="2"/>
        <v/>
      </c>
      <c r="L41" s="18" t="str">
        <f t="shared" si="3"/>
        <v/>
      </c>
    </row>
    <row r="42" spans="1:12" ht="14.45" customHeight="1" x14ac:dyDescent="0.2">
      <c r="A42" s="88">
        <v>32</v>
      </c>
      <c r="B42" s="46"/>
      <c r="C42" s="46"/>
      <c r="D42" s="25" t="str">
        <f>IFERROR(VLOOKUP(VALUE($A42),[1]Junior!$A$5:$BA$103,COLUMN(BA:BA),FALSE),"")</f>
        <v/>
      </c>
      <c r="E42" s="63" t="str">
        <f>IFERROR(VLOOKUP(VALUE($A42),[1]Junior!$A$5:$BA$103,COLUMN(AA:AA),FALSE),"")</f>
        <v/>
      </c>
      <c r="F42" s="78" t="str">
        <f>IF(LEN(INDEX(B$10:C$109,33,1))&lt;2,IF(LEN(INDEX(B$10:C$109,33,2))&lt;2,"",$B$8),$B$8)</f>
        <v/>
      </c>
      <c r="G42" s="89" t="str">
        <f t="shared" si="0"/>
        <v/>
      </c>
      <c r="H42" s="16" t="str">
        <f t="shared" si="1"/>
        <v/>
      </c>
      <c r="I42" s="90" t="str">
        <f>IFERROR(VLOOKUP($H42,'[2]Klokan-Prijave'!$A$2:$C$1000,2,FALSE),"")</f>
        <v/>
      </c>
      <c r="J42" s="90" t="str">
        <f>IFERROR(VLOOKUP($H42,'[2]Klokan-Prijave'!$A$2:$C$1000,3,FALSE),"")</f>
        <v/>
      </c>
      <c r="K42" s="39" t="str">
        <f t="shared" si="2"/>
        <v/>
      </c>
      <c r="L42" s="18" t="str">
        <f t="shared" si="3"/>
        <v/>
      </c>
    </row>
    <row r="43" spans="1:12" ht="14.45" customHeight="1" x14ac:dyDescent="0.2">
      <c r="A43" s="88">
        <v>33</v>
      </c>
      <c r="B43" s="46"/>
      <c r="C43" s="46"/>
      <c r="D43" s="25" t="str">
        <f>IFERROR(VLOOKUP(VALUE($A43),[1]Junior!$A$5:$BA$103,COLUMN(BA:BA),FALSE),"")</f>
        <v/>
      </c>
      <c r="E43" s="63" t="str">
        <f>IFERROR(VLOOKUP(VALUE($A43),[1]Junior!$A$5:$BA$103,COLUMN(AA:AA),FALSE),"")</f>
        <v/>
      </c>
      <c r="F43" s="78" t="str">
        <f>IF(LEN(INDEX(B$10:C$109,34,1))&lt;2,IF(LEN(INDEX(B$10:C$109,34,2))&lt;2,"",$B$8),$B$8)</f>
        <v/>
      </c>
      <c r="G43" s="89" t="str">
        <f t="shared" si="0"/>
        <v/>
      </c>
      <c r="H43" s="16" t="str">
        <f t="shared" si="1"/>
        <v/>
      </c>
      <c r="I43" s="90" t="str">
        <f>IFERROR(VLOOKUP($H43,'[2]Klokan-Prijave'!$A$2:$C$1000,2,FALSE),"")</f>
        <v/>
      </c>
      <c r="J43" s="90" t="str">
        <f>IFERROR(VLOOKUP($H43,'[2]Klokan-Prijave'!$A$2:$C$1000,3,FALSE),"")</f>
        <v/>
      </c>
      <c r="K43" s="39" t="str">
        <f t="shared" si="2"/>
        <v/>
      </c>
      <c r="L43" s="18" t="str">
        <f t="shared" si="3"/>
        <v/>
      </c>
    </row>
    <row r="44" spans="1:12" ht="14.45" customHeight="1" x14ac:dyDescent="0.2">
      <c r="A44" s="88">
        <v>34</v>
      </c>
      <c r="B44" s="46"/>
      <c r="C44" s="46"/>
      <c r="D44" s="25" t="str">
        <f>IFERROR(VLOOKUP(VALUE($A44),[1]Junior!$A$5:$BA$103,COLUMN(BA:BA),FALSE),"")</f>
        <v/>
      </c>
      <c r="E44" s="63" t="str">
        <f>IFERROR(VLOOKUP(VALUE($A44),[1]Junior!$A$5:$BA$103,COLUMN(AA:AA),FALSE),"")</f>
        <v/>
      </c>
      <c r="F44" s="78" t="str">
        <f>IF(LEN(INDEX(B$10:C$109,35,1))&lt;2,IF(LEN(INDEX(B$10:C$109,35,2))&lt;2,"",$B$8),$B$8)</f>
        <v/>
      </c>
      <c r="G44" s="89" t="str">
        <f t="shared" si="0"/>
        <v/>
      </c>
      <c r="H44" s="16" t="str">
        <f t="shared" si="1"/>
        <v/>
      </c>
      <c r="I44" s="90" t="str">
        <f>IFERROR(VLOOKUP($H44,'[2]Klokan-Prijave'!$A$2:$C$1000,2,FALSE),"")</f>
        <v/>
      </c>
      <c r="J44" s="90" t="str">
        <f>IFERROR(VLOOKUP($H44,'[2]Klokan-Prijave'!$A$2:$C$1000,3,FALSE),"")</f>
        <v/>
      </c>
      <c r="K44" s="39" t="str">
        <f t="shared" si="2"/>
        <v/>
      </c>
      <c r="L44" s="18" t="str">
        <f t="shared" si="3"/>
        <v/>
      </c>
    </row>
    <row r="45" spans="1:12" ht="14.45" customHeight="1" x14ac:dyDescent="0.2">
      <c r="A45" s="88">
        <v>35</v>
      </c>
      <c r="B45" s="46"/>
      <c r="C45" s="46"/>
      <c r="D45" s="25" t="str">
        <f>IFERROR(VLOOKUP(VALUE($A45),[1]Junior!$A$5:$BA$103,COLUMN(BA:BA),FALSE),"")</f>
        <v/>
      </c>
      <c r="E45" s="63" t="str">
        <f>IFERROR(VLOOKUP(VALUE($A45),[1]Junior!$A$5:$BA$103,COLUMN(AA:AA),FALSE),"")</f>
        <v/>
      </c>
      <c r="F45" s="78" t="str">
        <f>IF(LEN(INDEX(B$10:C$109,36,1))&lt;2,IF(LEN(INDEX(B$10:C$109,36,2))&lt;2,"",$B$8),$B$8)</f>
        <v/>
      </c>
      <c r="G45" s="89" t="str">
        <f t="shared" si="0"/>
        <v/>
      </c>
      <c r="H45" s="16" t="str">
        <f t="shared" si="1"/>
        <v/>
      </c>
      <c r="I45" s="90" t="str">
        <f>IFERROR(VLOOKUP($H45,'[2]Klokan-Prijave'!$A$2:$C$1000,2,FALSE),"")</f>
        <v/>
      </c>
      <c r="J45" s="90" t="str">
        <f>IFERROR(VLOOKUP($H45,'[2]Klokan-Prijave'!$A$2:$C$1000,3,FALSE),"")</f>
        <v/>
      </c>
      <c r="K45" s="39" t="str">
        <f t="shared" si="2"/>
        <v/>
      </c>
      <c r="L45" s="18" t="str">
        <f t="shared" si="3"/>
        <v/>
      </c>
    </row>
    <row r="46" spans="1:12" ht="14.45" customHeight="1" x14ac:dyDescent="0.2">
      <c r="A46" s="88">
        <v>36</v>
      </c>
      <c r="B46" s="46"/>
      <c r="C46" s="46"/>
      <c r="D46" s="25" t="str">
        <f>IFERROR(VLOOKUP(VALUE($A46),[1]Junior!$A$5:$BA$103,COLUMN(BA:BA),FALSE),"")</f>
        <v/>
      </c>
      <c r="E46" s="63" t="str">
        <f>IFERROR(VLOOKUP(VALUE($A46),[1]Junior!$A$5:$BA$103,COLUMN(AA:AA),FALSE),"")</f>
        <v/>
      </c>
      <c r="F46" s="78" t="str">
        <f>IF(LEN(INDEX(B$10:C$109,37,1))&lt;2,IF(LEN(INDEX(B$10:C$109,37,2))&lt;2,"",$B$8),$B$8)</f>
        <v/>
      </c>
      <c r="G46" s="89" t="str">
        <f t="shared" si="0"/>
        <v/>
      </c>
      <c r="H46" s="16" t="str">
        <f t="shared" si="1"/>
        <v/>
      </c>
      <c r="I46" s="90" t="str">
        <f>IFERROR(VLOOKUP($H46,'[2]Klokan-Prijave'!$A$2:$C$1000,2,FALSE),"")</f>
        <v/>
      </c>
      <c r="J46" s="90" t="str">
        <f>IFERROR(VLOOKUP($H46,'[2]Klokan-Prijave'!$A$2:$C$1000,3,FALSE),"")</f>
        <v/>
      </c>
      <c r="K46" s="39" t="str">
        <f t="shared" si="2"/>
        <v/>
      </c>
      <c r="L46" s="18" t="str">
        <f t="shared" si="3"/>
        <v/>
      </c>
    </row>
    <row r="47" spans="1:12" ht="14.45" customHeight="1" x14ac:dyDescent="0.2">
      <c r="A47" s="88">
        <v>37</v>
      </c>
      <c r="B47" s="46"/>
      <c r="C47" s="46"/>
      <c r="D47" s="25" t="str">
        <f>IFERROR(VLOOKUP(VALUE($A47),[1]Junior!$A$5:$BA$103,COLUMN(BA:BA),FALSE),"")</f>
        <v/>
      </c>
      <c r="E47" s="63" t="str">
        <f>IFERROR(VLOOKUP(VALUE($A47),[1]Junior!$A$5:$BA$103,COLUMN(AA:AA),FALSE),"")</f>
        <v/>
      </c>
      <c r="F47" s="78" t="str">
        <f>IF(LEN(INDEX(B$10:C$109,38,1))&lt;2,IF(LEN(INDEX(B$10:C$109,38,2))&lt;2,"",$B$8),$B$8)</f>
        <v/>
      </c>
      <c r="G47" s="89" t="str">
        <f t="shared" si="0"/>
        <v/>
      </c>
      <c r="H47" s="16" t="str">
        <f t="shared" si="1"/>
        <v/>
      </c>
      <c r="I47" s="90" t="str">
        <f>IFERROR(VLOOKUP($H47,'[2]Klokan-Prijave'!$A$2:$C$1000,2,FALSE),"")</f>
        <v/>
      </c>
      <c r="J47" s="90" t="str">
        <f>IFERROR(VLOOKUP($H47,'[2]Klokan-Prijave'!$A$2:$C$1000,3,FALSE),"")</f>
        <v/>
      </c>
      <c r="K47" s="39" t="str">
        <f t="shared" si="2"/>
        <v/>
      </c>
      <c r="L47" s="18" t="str">
        <f t="shared" si="3"/>
        <v/>
      </c>
    </row>
    <row r="48" spans="1:12" ht="14.45" customHeight="1" x14ac:dyDescent="0.2">
      <c r="A48" s="88">
        <v>38</v>
      </c>
      <c r="B48" s="46"/>
      <c r="C48" s="46"/>
      <c r="D48" s="25" t="str">
        <f>IFERROR(VLOOKUP(VALUE($A48),[1]Junior!$A$5:$BA$103,COLUMN(BA:BA),FALSE),"")</f>
        <v/>
      </c>
      <c r="E48" s="63" t="str">
        <f>IFERROR(VLOOKUP(VALUE($A48),[1]Junior!$A$5:$BA$103,COLUMN(AA:AA),FALSE),"")</f>
        <v/>
      </c>
      <c r="F48" s="78" t="str">
        <f>IF(LEN(INDEX(B$10:C$109,39,1))&lt;2,IF(LEN(INDEX(B$10:C$109,39,2))&lt;2,"",$B$8),$B$8)</f>
        <v/>
      </c>
      <c r="G48" s="89" t="str">
        <f t="shared" si="0"/>
        <v/>
      </c>
      <c r="H48" s="16" t="str">
        <f t="shared" si="1"/>
        <v/>
      </c>
      <c r="I48" s="90" t="str">
        <f>IFERROR(VLOOKUP($H48,'[2]Klokan-Prijave'!$A$2:$C$1000,2,FALSE),"")</f>
        <v/>
      </c>
      <c r="J48" s="90" t="str">
        <f>IFERROR(VLOOKUP($H48,'[2]Klokan-Prijave'!$A$2:$C$1000,3,FALSE),"")</f>
        <v/>
      </c>
      <c r="K48" s="39" t="str">
        <f t="shared" si="2"/>
        <v/>
      </c>
      <c r="L48" s="18" t="str">
        <f t="shared" si="3"/>
        <v/>
      </c>
    </row>
    <row r="49" spans="1:12" ht="14.45" customHeight="1" x14ac:dyDescent="0.2">
      <c r="A49" s="88">
        <v>39</v>
      </c>
      <c r="B49" s="46"/>
      <c r="C49" s="46"/>
      <c r="D49" s="25" t="str">
        <f>IFERROR(VLOOKUP(VALUE($A49),[1]Junior!$A$5:$BA$103,COLUMN(BA:BA),FALSE),"")</f>
        <v/>
      </c>
      <c r="E49" s="63" t="str">
        <f>IFERROR(VLOOKUP(VALUE($A49),[1]Junior!$A$5:$BA$103,COLUMN(AA:AA),FALSE),"")</f>
        <v/>
      </c>
      <c r="F49" s="78" t="str">
        <f>IF(LEN(INDEX(B$10:C$109,40,1))&lt;2,IF(LEN(INDEX(B$10:C$109,40,2))&lt;2,"",$B$8),$B$8)</f>
        <v/>
      </c>
      <c r="G49" s="89" t="str">
        <f t="shared" si="0"/>
        <v/>
      </c>
      <c r="H49" s="16" t="str">
        <f t="shared" si="1"/>
        <v/>
      </c>
      <c r="I49" s="90" t="str">
        <f>IFERROR(VLOOKUP($H49,'[2]Klokan-Prijave'!$A$2:$C$1000,2,FALSE),"")</f>
        <v/>
      </c>
      <c r="J49" s="90" t="str">
        <f>IFERROR(VLOOKUP($H49,'[2]Klokan-Prijave'!$A$2:$C$1000,3,FALSE),"")</f>
        <v/>
      </c>
      <c r="K49" s="39" t="str">
        <f t="shared" si="2"/>
        <v/>
      </c>
      <c r="L49" s="18" t="str">
        <f t="shared" si="3"/>
        <v/>
      </c>
    </row>
    <row r="50" spans="1:12" ht="14.45" customHeight="1" x14ac:dyDescent="0.2">
      <c r="A50" s="88">
        <v>40</v>
      </c>
      <c r="B50" s="46"/>
      <c r="C50" s="46"/>
      <c r="D50" s="25" t="str">
        <f>IFERROR(VLOOKUP(VALUE($A50),[1]Junior!$A$5:$BA$103,COLUMN(BA:BA),FALSE),"")</f>
        <v/>
      </c>
      <c r="E50" s="63" t="str">
        <f>IFERROR(VLOOKUP(VALUE($A50),[1]Junior!$A$5:$BA$103,COLUMN(AA:AA),FALSE),"")</f>
        <v/>
      </c>
      <c r="F50" s="78" t="str">
        <f>IF(LEN(INDEX(B$10:C$109,41,1))&lt;2,IF(LEN(INDEX(B$10:C$109,41,2))&lt;2,"",$B$8),$B$8)</f>
        <v/>
      </c>
      <c r="G50" s="89" t="str">
        <f t="shared" si="0"/>
        <v/>
      </c>
      <c r="H50" s="16" t="str">
        <f t="shared" si="1"/>
        <v/>
      </c>
      <c r="I50" s="90" t="str">
        <f>IFERROR(VLOOKUP($H50,'[2]Klokan-Prijave'!$A$2:$C$1000,2,FALSE),"")</f>
        <v/>
      </c>
      <c r="J50" s="90" t="str">
        <f>IFERROR(VLOOKUP($H50,'[2]Klokan-Prijave'!$A$2:$C$1000,3,FALSE),"")</f>
        <v/>
      </c>
      <c r="K50" s="39" t="str">
        <f t="shared" si="2"/>
        <v/>
      </c>
      <c r="L50" s="18" t="str">
        <f t="shared" si="3"/>
        <v/>
      </c>
    </row>
    <row r="51" spans="1:12" ht="14.45" customHeight="1" x14ac:dyDescent="0.2">
      <c r="A51" s="88">
        <v>41</v>
      </c>
      <c r="B51" s="46"/>
      <c r="C51" s="46"/>
      <c r="D51" s="25" t="str">
        <f>IFERROR(VLOOKUP(VALUE($A51),[1]Junior!$A$5:$BA$103,COLUMN(BA:BA),FALSE),"")</f>
        <v/>
      </c>
      <c r="E51" s="63" t="str">
        <f>IFERROR(VLOOKUP(VALUE($A51),[1]Junior!$A$5:$BA$103,COLUMN(AA:AA),FALSE),"")</f>
        <v/>
      </c>
      <c r="F51" s="78" t="str">
        <f>IF(LEN(INDEX(B$10:C$109,42,1))&lt;2,IF(LEN(INDEX(B$10:C$109,42,2))&lt;2,"",$B$8),$B$8)</f>
        <v/>
      </c>
      <c r="G51" s="89" t="str">
        <f t="shared" si="0"/>
        <v/>
      </c>
      <c r="H51" s="16" t="str">
        <f t="shared" si="1"/>
        <v/>
      </c>
      <c r="I51" s="90" t="str">
        <f>IFERROR(VLOOKUP($H51,'[2]Klokan-Prijave'!$A$2:$C$1000,2,FALSE),"")</f>
        <v/>
      </c>
      <c r="J51" s="90" t="str">
        <f>IFERROR(VLOOKUP($H51,'[2]Klokan-Prijave'!$A$2:$C$1000,3,FALSE),"")</f>
        <v/>
      </c>
      <c r="K51" s="39" t="str">
        <f t="shared" si="2"/>
        <v/>
      </c>
      <c r="L51" s="18" t="str">
        <f t="shared" si="3"/>
        <v/>
      </c>
    </row>
    <row r="52" spans="1:12" ht="14.45" customHeight="1" x14ac:dyDescent="0.2">
      <c r="A52" s="88">
        <v>42</v>
      </c>
      <c r="B52" s="46"/>
      <c r="C52" s="46"/>
      <c r="D52" s="25" t="str">
        <f>IFERROR(VLOOKUP(VALUE($A52),[1]Junior!$A$5:$BA$103,COLUMN(BA:BA),FALSE),"")</f>
        <v/>
      </c>
      <c r="E52" s="63" t="str">
        <f>IFERROR(VLOOKUP(VALUE($A52),[1]Junior!$A$5:$BA$103,COLUMN(AA:AA),FALSE),"")</f>
        <v/>
      </c>
      <c r="F52" s="78" t="str">
        <f>IF(LEN(INDEX(B$10:C$109,43,1))&lt;2,IF(LEN(INDEX(B$10:C$109,43,2))&lt;2,"",$B$8),$B$8)</f>
        <v/>
      </c>
      <c r="G52" s="89" t="str">
        <f t="shared" si="0"/>
        <v/>
      </c>
      <c r="H52" s="16" t="str">
        <f t="shared" si="1"/>
        <v/>
      </c>
      <c r="I52" s="90" t="str">
        <f>IFERROR(VLOOKUP($H52,'[2]Klokan-Prijave'!$A$2:$C$1000,2,FALSE),"")</f>
        <v/>
      </c>
      <c r="J52" s="90" t="str">
        <f>IFERROR(VLOOKUP($H52,'[2]Klokan-Prijave'!$A$2:$C$1000,3,FALSE),"")</f>
        <v/>
      </c>
      <c r="K52" s="39" t="str">
        <f t="shared" si="2"/>
        <v/>
      </c>
      <c r="L52" s="18" t="str">
        <f t="shared" si="3"/>
        <v/>
      </c>
    </row>
    <row r="53" spans="1:12" ht="14.45" customHeight="1" x14ac:dyDescent="0.2">
      <c r="A53" s="88">
        <v>43</v>
      </c>
      <c r="B53" s="46"/>
      <c r="C53" s="46"/>
      <c r="D53" s="25" t="str">
        <f>IFERROR(VLOOKUP(VALUE($A53),[1]Junior!$A$5:$BA$103,COLUMN(BA:BA),FALSE),"")</f>
        <v/>
      </c>
      <c r="E53" s="63" t="str">
        <f>IFERROR(VLOOKUP(VALUE($A53),[1]Junior!$A$5:$BA$103,COLUMN(AA:AA),FALSE),"")</f>
        <v/>
      </c>
      <c r="F53" s="78" t="str">
        <f>IF(LEN(INDEX(B$10:C$109,44,1))&lt;2,IF(LEN(INDEX(B$10:C$109,44,2))&lt;2,"",$B$8),$B$8)</f>
        <v/>
      </c>
      <c r="G53" s="89" t="str">
        <f t="shared" si="0"/>
        <v/>
      </c>
      <c r="H53" s="16" t="str">
        <f t="shared" si="1"/>
        <v/>
      </c>
      <c r="I53" s="90" t="str">
        <f>IFERROR(VLOOKUP($H53,'[2]Klokan-Prijave'!$A$2:$C$1000,2,FALSE),"")</f>
        <v/>
      </c>
      <c r="J53" s="90" t="str">
        <f>IFERROR(VLOOKUP($H53,'[2]Klokan-Prijave'!$A$2:$C$1000,3,FALSE),"")</f>
        <v/>
      </c>
      <c r="K53" s="39" t="str">
        <f t="shared" si="2"/>
        <v/>
      </c>
      <c r="L53" s="18" t="str">
        <f t="shared" si="3"/>
        <v/>
      </c>
    </row>
    <row r="54" spans="1:12" ht="14.45" customHeight="1" x14ac:dyDescent="0.2">
      <c r="A54" s="88">
        <v>44</v>
      </c>
      <c r="B54" s="46"/>
      <c r="C54" s="46"/>
      <c r="D54" s="25" t="str">
        <f>IFERROR(VLOOKUP(VALUE($A54),[1]Junior!$A$5:$BA$103,COLUMN(BA:BA),FALSE),"")</f>
        <v/>
      </c>
      <c r="E54" s="63" t="str">
        <f>IFERROR(VLOOKUP(VALUE($A54),[1]Junior!$A$5:$BA$103,COLUMN(AA:AA),FALSE),"")</f>
        <v/>
      </c>
      <c r="F54" s="78" t="str">
        <f>IF(LEN(INDEX(B$10:C$109,45,1))&lt;2,IF(LEN(INDEX(B$10:C$109,45,2))&lt;2,"",$B$8),$B$8)</f>
        <v/>
      </c>
      <c r="G54" s="89" t="str">
        <f t="shared" si="0"/>
        <v/>
      </c>
      <c r="H54" s="16" t="str">
        <f t="shared" si="1"/>
        <v/>
      </c>
      <c r="I54" s="90" t="str">
        <f>IFERROR(VLOOKUP($H54,'[2]Klokan-Prijave'!$A$2:$C$1000,2,FALSE),"")</f>
        <v/>
      </c>
      <c r="J54" s="90" t="str">
        <f>IFERROR(VLOOKUP($H54,'[2]Klokan-Prijave'!$A$2:$C$1000,3,FALSE),"")</f>
        <v/>
      </c>
      <c r="K54" s="39" t="str">
        <f t="shared" si="2"/>
        <v/>
      </c>
      <c r="L54" s="18" t="str">
        <f t="shared" si="3"/>
        <v/>
      </c>
    </row>
    <row r="55" spans="1:12" ht="14.45" customHeight="1" x14ac:dyDescent="0.2">
      <c r="A55" s="88">
        <v>45</v>
      </c>
      <c r="B55" s="46"/>
      <c r="C55" s="46"/>
      <c r="D55" s="25" t="str">
        <f>IFERROR(VLOOKUP(VALUE($A55),[1]Junior!$A$5:$BA$103,COLUMN(BA:BA),FALSE),"")</f>
        <v/>
      </c>
      <c r="E55" s="63" t="str">
        <f>IFERROR(VLOOKUP(VALUE($A55),[1]Junior!$A$5:$BA$103,COLUMN(AA:AA),FALSE),"")</f>
        <v/>
      </c>
      <c r="F55" s="78" t="str">
        <f>IF(LEN(INDEX(B$10:C$109,46,1))&lt;2,IF(LEN(INDEX(B$10:C$109,46,2))&lt;2,"",$B$8),$B$8)</f>
        <v/>
      </c>
      <c r="G55" s="89" t="str">
        <f t="shared" si="0"/>
        <v/>
      </c>
      <c r="H55" s="16" t="str">
        <f t="shared" si="1"/>
        <v/>
      </c>
      <c r="I55" s="90" t="str">
        <f>IFERROR(VLOOKUP($H55,'[2]Klokan-Prijave'!$A$2:$C$1000,2,FALSE),"")</f>
        <v/>
      </c>
      <c r="J55" s="90" t="str">
        <f>IFERROR(VLOOKUP($H55,'[2]Klokan-Prijave'!$A$2:$C$1000,3,FALSE),"")</f>
        <v/>
      </c>
      <c r="K55" s="39" t="str">
        <f t="shared" si="2"/>
        <v/>
      </c>
      <c r="L55" s="18" t="str">
        <f t="shared" si="3"/>
        <v/>
      </c>
    </row>
    <row r="56" spans="1:12" ht="14.45" customHeight="1" x14ac:dyDescent="0.2">
      <c r="A56" s="88">
        <v>46</v>
      </c>
      <c r="B56" s="46"/>
      <c r="C56" s="46"/>
      <c r="D56" s="25" t="str">
        <f>IFERROR(VLOOKUP(VALUE($A56),[1]Junior!$A$5:$BA$103,COLUMN(BA:BA),FALSE),"")</f>
        <v/>
      </c>
      <c r="E56" s="63" t="str">
        <f>IFERROR(VLOOKUP(VALUE($A56),[1]Junior!$A$5:$BA$103,COLUMN(AA:AA),FALSE),"")</f>
        <v/>
      </c>
      <c r="F56" s="78" t="str">
        <f>IF(LEN(INDEX(B$10:C$109,47,1))&lt;2,IF(LEN(INDEX(B$10:C$109,47,2))&lt;2,"",$B$8),$B$8)</f>
        <v/>
      </c>
      <c r="G56" s="89" t="str">
        <f t="shared" si="0"/>
        <v/>
      </c>
      <c r="H56" s="16" t="str">
        <f t="shared" si="1"/>
        <v/>
      </c>
      <c r="I56" s="90" t="str">
        <f>IFERROR(VLOOKUP($H56,'[2]Klokan-Prijave'!$A$2:$C$1000,2,FALSE),"")</f>
        <v/>
      </c>
      <c r="J56" s="90" t="str">
        <f>IFERROR(VLOOKUP($H56,'[2]Klokan-Prijave'!$A$2:$C$1000,3,FALSE),"")</f>
        <v/>
      </c>
      <c r="K56" s="39" t="str">
        <f t="shared" si="2"/>
        <v/>
      </c>
      <c r="L56" s="18" t="str">
        <f t="shared" si="3"/>
        <v/>
      </c>
    </row>
    <row r="57" spans="1:12" ht="14.45" customHeight="1" x14ac:dyDescent="0.2">
      <c r="A57" s="88">
        <v>47</v>
      </c>
      <c r="B57" s="46"/>
      <c r="C57" s="46"/>
      <c r="D57" s="25" t="str">
        <f>IFERROR(VLOOKUP(VALUE($A57),[1]Junior!$A$5:$BA$103,COLUMN(BA:BA),FALSE),"")</f>
        <v/>
      </c>
      <c r="E57" s="63" t="str">
        <f>IFERROR(VLOOKUP(VALUE($A57),[1]Junior!$A$5:$BA$103,COLUMN(AA:AA),FALSE),"")</f>
        <v/>
      </c>
      <c r="F57" s="78" t="str">
        <f>IF(LEN(INDEX(B$10:C$109,48,1))&lt;2,IF(LEN(INDEX(B$10:C$109,48,2))&lt;2,"",$B$8),$B$8)</f>
        <v/>
      </c>
      <c r="G57" s="89" t="str">
        <f t="shared" si="0"/>
        <v/>
      </c>
      <c r="H57" s="16" t="str">
        <f t="shared" si="1"/>
        <v/>
      </c>
      <c r="I57" s="90" t="str">
        <f>IFERROR(VLOOKUP($H57,'[2]Klokan-Prijave'!$A$2:$C$1000,2,FALSE),"")</f>
        <v/>
      </c>
      <c r="J57" s="90" t="str">
        <f>IFERROR(VLOOKUP($H57,'[2]Klokan-Prijave'!$A$2:$C$1000,3,FALSE),"")</f>
        <v/>
      </c>
      <c r="K57" s="39" t="str">
        <f t="shared" si="2"/>
        <v/>
      </c>
      <c r="L57" s="18" t="str">
        <f t="shared" si="3"/>
        <v/>
      </c>
    </row>
    <row r="58" spans="1:12" ht="14.45" customHeight="1" x14ac:dyDescent="0.2">
      <c r="A58" s="88">
        <v>48</v>
      </c>
      <c r="B58" s="46"/>
      <c r="C58" s="46"/>
      <c r="D58" s="25" t="str">
        <f>IFERROR(VLOOKUP(VALUE($A58),[1]Junior!$A$5:$BA$103,COLUMN(BA:BA),FALSE),"")</f>
        <v/>
      </c>
      <c r="E58" s="63" t="str">
        <f>IFERROR(VLOOKUP(VALUE($A58),[1]Junior!$A$5:$BA$103,COLUMN(AA:AA),FALSE),"")</f>
        <v/>
      </c>
      <c r="F58" s="78" t="str">
        <f>IF(LEN(INDEX(B$10:C$109,49,1))&lt;2,IF(LEN(INDEX(B$10:C$109,49,2))&lt;2,"",$B$8),$B$8)</f>
        <v/>
      </c>
      <c r="G58" s="89" t="str">
        <f t="shared" si="0"/>
        <v/>
      </c>
      <c r="H58" s="16" t="str">
        <f t="shared" si="1"/>
        <v/>
      </c>
      <c r="I58" s="90" t="str">
        <f>IFERROR(VLOOKUP($H58,'[2]Klokan-Prijave'!$A$2:$C$1000,2,FALSE),"")</f>
        <v/>
      </c>
      <c r="J58" s="90" t="str">
        <f>IFERROR(VLOOKUP($H58,'[2]Klokan-Prijave'!$A$2:$C$1000,3,FALSE),"")</f>
        <v/>
      </c>
      <c r="K58" s="39" t="str">
        <f t="shared" si="2"/>
        <v/>
      </c>
      <c r="L58" s="18" t="str">
        <f t="shared" si="3"/>
        <v/>
      </c>
    </row>
    <row r="59" spans="1:12" ht="14.45" customHeight="1" x14ac:dyDescent="0.2">
      <c r="A59" s="88">
        <v>49</v>
      </c>
      <c r="B59" s="46"/>
      <c r="C59" s="46"/>
      <c r="D59" s="25" t="str">
        <f>IFERROR(VLOOKUP(VALUE($A59),[1]Junior!$A$5:$BA$103,COLUMN(BA:BA),FALSE),"")</f>
        <v/>
      </c>
      <c r="E59" s="63" t="str">
        <f>IFERROR(VLOOKUP(VALUE($A59),[1]Junior!$A$5:$BA$103,COLUMN(AA:AA),FALSE),"")</f>
        <v/>
      </c>
      <c r="F59" s="78" t="str">
        <f>IF(LEN(INDEX(B$10:C$109,50,1))&lt;2,IF(LEN(INDEX(B$10:C$109,50,2))&lt;2,"",$B$8),$B$8)</f>
        <v/>
      </c>
      <c r="G59" s="89" t="str">
        <f t="shared" si="0"/>
        <v/>
      </c>
      <c r="H59" s="16" t="str">
        <f t="shared" si="1"/>
        <v/>
      </c>
      <c r="I59" s="90" t="str">
        <f>IFERROR(VLOOKUP($H59,'[2]Klokan-Prijave'!$A$2:$C$1000,2,FALSE),"")</f>
        <v/>
      </c>
      <c r="J59" s="90" t="str">
        <f>IFERROR(VLOOKUP($H59,'[2]Klokan-Prijave'!$A$2:$C$1000,3,FALSE),"")</f>
        <v/>
      </c>
      <c r="K59" s="39" t="str">
        <f t="shared" si="2"/>
        <v/>
      </c>
      <c r="L59" s="18" t="str">
        <f t="shared" si="3"/>
        <v/>
      </c>
    </row>
    <row r="60" spans="1:12" ht="14.45" customHeight="1" x14ac:dyDescent="0.2">
      <c r="A60" s="88">
        <v>50</v>
      </c>
      <c r="B60" s="46"/>
      <c r="C60" s="46"/>
      <c r="D60" s="25" t="str">
        <f>IFERROR(VLOOKUP(VALUE($A60),[1]Junior!$A$5:$BA$103,COLUMN(BA:BA),FALSE),"")</f>
        <v/>
      </c>
      <c r="E60" s="63" t="str">
        <f>IFERROR(VLOOKUP(VALUE($A60),[1]Junior!$A$5:$BA$103,COLUMN(AA:AA),FALSE),"")</f>
        <v/>
      </c>
      <c r="F60" s="78" t="str">
        <f>IF(LEN(INDEX(B$10:C$109,51,1))&lt;2,IF(LEN(INDEX(B$10:C$109,51,2))&lt;2,"",$B$8),$B$8)</f>
        <v/>
      </c>
      <c r="G60" s="89" t="str">
        <f t="shared" si="0"/>
        <v/>
      </c>
      <c r="H60" s="16" t="str">
        <f t="shared" si="1"/>
        <v/>
      </c>
      <c r="I60" s="90" t="str">
        <f>IFERROR(VLOOKUP($H60,'[2]Klokan-Prijave'!$A$2:$C$1000,2,FALSE),"")</f>
        <v/>
      </c>
      <c r="J60" s="90" t="str">
        <f>IFERROR(VLOOKUP($H60,'[2]Klokan-Prijave'!$A$2:$C$1000,3,FALSE),"")</f>
        <v/>
      </c>
      <c r="K60" s="39" t="str">
        <f t="shared" si="2"/>
        <v/>
      </c>
      <c r="L60" s="18" t="str">
        <f t="shared" si="3"/>
        <v/>
      </c>
    </row>
    <row r="61" spans="1:12" ht="14.45" customHeight="1" x14ac:dyDescent="0.2">
      <c r="A61" s="88">
        <v>51</v>
      </c>
      <c r="B61" s="46"/>
      <c r="C61" s="46"/>
      <c r="D61" s="25" t="str">
        <f>IFERROR(VLOOKUP(VALUE($A61),[1]Junior!$A$5:$BA$103,COLUMN(BA:BA),FALSE),"")</f>
        <v/>
      </c>
      <c r="E61" s="63" t="str">
        <f>IFERROR(VLOOKUP(VALUE($A61),[1]Junior!$A$5:$BA$103,COLUMN(AA:AA),FALSE),"")</f>
        <v/>
      </c>
      <c r="F61" s="78" t="str">
        <f>IF(LEN(INDEX(B$10:C$109,52,1))&lt;2,IF(LEN(INDEX(B$10:C$109,52,2))&lt;2,"",$B$8),$B$8)</f>
        <v/>
      </c>
      <c r="G61" s="89" t="str">
        <f t="shared" si="0"/>
        <v/>
      </c>
      <c r="H61" s="16" t="str">
        <f t="shared" si="1"/>
        <v/>
      </c>
      <c r="I61" s="90" t="str">
        <f>IFERROR(VLOOKUP($H61,'[2]Klokan-Prijave'!$A$2:$C$1000,2,FALSE),"")</f>
        <v/>
      </c>
      <c r="J61" s="90" t="str">
        <f>IFERROR(VLOOKUP($H61,'[2]Klokan-Prijave'!$A$2:$C$1000,3,FALSE),"")</f>
        <v/>
      </c>
      <c r="K61" s="39" t="str">
        <f t="shared" si="2"/>
        <v/>
      </c>
      <c r="L61" s="18" t="str">
        <f t="shared" si="3"/>
        <v/>
      </c>
    </row>
    <row r="62" spans="1:12" ht="14.45" customHeight="1" x14ac:dyDescent="0.2">
      <c r="A62" s="88">
        <v>52</v>
      </c>
      <c r="B62" s="46"/>
      <c r="C62" s="46"/>
      <c r="D62" s="25" t="str">
        <f>IFERROR(VLOOKUP(VALUE($A62),[1]Junior!$A$5:$BA$103,COLUMN(BA:BA),FALSE),"")</f>
        <v/>
      </c>
      <c r="E62" s="63" t="str">
        <f>IFERROR(VLOOKUP(VALUE($A62),[1]Junior!$A$5:$BA$103,COLUMN(AA:AA),FALSE),"")</f>
        <v/>
      </c>
      <c r="F62" s="78" t="str">
        <f>IF(LEN(INDEX(B$10:C$109,53,1))&lt;2,IF(LEN(INDEX(B$10:C$109,53,2))&lt;2,"",$B$8),$B$8)</f>
        <v/>
      </c>
      <c r="G62" s="89" t="str">
        <f t="shared" si="0"/>
        <v/>
      </c>
      <c r="H62" s="16" t="str">
        <f t="shared" si="1"/>
        <v/>
      </c>
      <c r="I62" s="90" t="str">
        <f>IFERROR(VLOOKUP($H62,'[2]Klokan-Prijave'!$A$2:$C$1000,2,FALSE),"")</f>
        <v/>
      </c>
      <c r="J62" s="90" t="str">
        <f>IFERROR(VLOOKUP($H62,'[2]Klokan-Prijave'!$A$2:$C$1000,3,FALSE),"")</f>
        <v/>
      </c>
      <c r="K62" s="39" t="str">
        <f t="shared" si="2"/>
        <v/>
      </c>
      <c r="L62" s="18" t="str">
        <f t="shared" si="3"/>
        <v/>
      </c>
    </row>
    <row r="63" spans="1:12" ht="14.45" customHeight="1" x14ac:dyDescent="0.2">
      <c r="A63" s="88">
        <v>53</v>
      </c>
      <c r="B63" s="46"/>
      <c r="C63" s="46"/>
      <c r="D63" s="25" t="str">
        <f>IFERROR(VLOOKUP(VALUE($A63),[1]Junior!$A$5:$BA$103,COLUMN(BA:BA),FALSE),"")</f>
        <v/>
      </c>
      <c r="E63" s="63" t="str">
        <f>IFERROR(VLOOKUP(VALUE($A63),[1]Junior!$A$5:$BA$103,COLUMN(AA:AA),FALSE),"")</f>
        <v/>
      </c>
      <c r="F63" s="78" t="str">
        <f>IF(LEN(INDEX(B$10:C$109,54,1))&lt;2,IF(LEN(INDEX(B$10:C$109,54,2))&lt;2,"",$B$8),$B$8)</f>
        <v/>
      </c>
      <c r="G63" s="89" t="str">
        <f t="shared" si="0"/>
        <v/>
      </c>
      <c r="H63" s="16" t="str">
        <f t="shared" si="1"/>
        <v/>
      </c>
      <c r="I63" s="90" t="str">
        <f>IFERROR(VLOOKUP($H63,'[2]Klokan-Prijave'!$A$2:$C$1000,2,FALSE),"")</f>
        <v/>
      </c>
      <c r="J63" s="90" t="str">
        <f>IFERROR(VLOOKUP($H63,'[2]Klokan-Prijave'!$A$2:$C$1000,3,FALSE),"")</f>
        <v/>
      </c>
      <c r="K63" s="39" t="str">
        <f t="shared" si="2"/>
        <v/>
      </c>
      <c r="L63" s="18" t="str">
        <f t="shared" si="3"/>
        <v/>
      </c>
    </row>
    <row r="64" spans="1:12" ht="14.45" customHeight="1" x14ac:dyDescent="0.2">
      <c r="A64" s="88">
        <v>54</v>
      </c>
      <c r="B64" s="46"/>
      <c r="C64" s="46"/>
      <c r="D64" s="25" t="str">
        <f>IFERROR(VLOOKUP(VALUE($A64),[1]Junior!$A$5:$BA$103,COLUMN(BA:BA),FALSE),"")</f>
        <v/>
      </c>
      <c r="E64" s="63" t="str">
        <f>IFERROR(VLOOKUP(VALUE($A64),[1]Junior!$A$5:$BA$103,COLUMN(AA:AA),FALSE),"")</f>
        <v/>
      </c>
      <c r="F64" s="78" t="str">
        <f>IF(LEN(INDEX(B$10:C$109,55,1))&lt;2,IF(LEN(INDEX(B$10:C$109,55,2))&lt;2,"",$B$8),$B$8)</f>
        <v/>
      </c>
      <c r="G64" s="89" t="str">
        <f t="shared" si="0"/>
        <v/>
      </c>
      <c r="H64" s="16" t="str">
        <f t="shared" si="1"/>
        <v/>
      </c>
      <c r="I64" s="90" t="str">
        <f>IFERROR(VLOOKUP($H64,'[2]Klokan-Prijave'!$A$2:$C$1000,2,FALSE),"")</f>
        <v/>
      </c>
      <c r="J64" s="90" t="str">
        <f>IFERROR(VLOOKUP($H64,'[2]Klokan-Prijave'!$A$2:$C$1000,3,FALSE),"")</f>
        <v/>
      </c>
      <c r="K64" s="39" t="str">
        <f t="shared" si="2"/>
        <v/>
      </c>
      <c r="L64" s="18" t="str">
        <f t="shared" si="3"/>
        <v/>
      </c>
    </row>
    <row r="65" spans="1:12" ht="14.45" customHeight="1" x14ac:dyDescent="0.2">
      <c r="A65" s="88">
        <v>55</v>
      </c>
      <c r="B65" s="46"/>
      <c r="C65" s="46"/>
      <c r="D65" s="25" t="str">
        <f>IFERROR(VLOOKUP(VALUE($A65),[1]Junior!$A$5:$BA$103,COLUMN(BA:BA),FALSE),"")</f>
        <v/>
      </c>
      <c r="E65" s="63" t="str">
        <f>IFERROR(VLOOKUP(VALUE($A65),[1]Junior!$A$5:$BA$103,COLUMN(AA:AA),FALSE),"")</f>
        <v/>
      </c>
      <c r="F65" s="78" t="str">
        <f>IF(LEN(INDEX(B$10:C$109,56,1))&lt;2,IF(LEN(INDEX(B$10:C$109,56,2))&lt;2,"",$B$8),$B$8)</f>
        <v/>
      </c>
      <c r="G65" s="89" t="str">
        <f t="shared" si="0"/>
        <v/>
      </c>
      <c r="H65" s="16" t="str">
        <f t="shared" si="1"/>
        <v/>
      </c>
      <c r="I65" s="90" t="str">
        <f>IFERROR(VLOOKUP($H65,'[2]Klokan-Prijave'!$A$2:$C$1000,2,FALSE),"")</f>
        <v/>
      </c>
      <c r="J65" s="90" t="str">
        <f>IFERROR(VLOOKUP($H65,'[2]Klokan-Prijave'!$A$2:$C$1000,3,FALSE),"")</f>
        <v/>
      </c>
      <c r="K65" s="39" t="str">
        <f t="shared" si="2"/>
        <v/>
      </c>
      <c r="L65" s="18" t="str">
        <f t="shared" si="3"/>
        <v/>
      </c>
    </row>
    <row r="66" spans="1:12" ht="14.45" customHeight="1" x14ac:dyDescent="0.2">
      <c r="A66" s="88">
        <v>56</v>
      </c>
      <c r="B66" s="46"/>
      <c r="C66" s="46"/>
      <c r="D66" s="25" t="str">
        <f>IFERROR(VLOOKUP(VALUE($A66),[1]Junior!$A$5:$BA$103,COLUMN(BA:BA),FALSE),"")</f>
        <v/>
      </c>
      <c r="E66" s="63" t="str">
        <f>IFERROR(VLOOKUP(VALUE($A66),[1]Junior!$A$5:$BA$103,COLUMN(AA:AA),FALSE),"")</f>
        <v/>
      </c>
      <c r="F66" s="78" t="str">
        <f>IF(LEN(INDEX(B$10:C$109,57,1))&lt;2,IF(LEN(INDEX(B$10:C$109,57,2))&lt;2,"",$B$8),$B$8)</f>
        <v/>
      </c>
      <c r="G66" s="89" t="str">
        <f t="shared" si="0"/>
        <v/>
      </c>
      <c r="H66" s="16" t="str">
        <f t="shared" si="1"/>
        <v/>
      </c>
      <c r="I66" s="90" t="str">
        <f>IFERROR(VLOOKUP($H66,'[2]Klokan-Prijave'!$A$2:$C$1000,2,FALSE),"")</f>
        <v/>
      </c>
      <c r="J66" s="90" t="str">
        <f>IFERROR(VLOOKUP($H66,'[2]Klokan-Prijave'!$A$2:$C$1000,3,FALSE),"")</f>
        <v/>
      </c>
      <c r="K66" s="39" t="str">
        <f t="shared" si="2"/>
        <v/>
      </c>
      <c r="L66" s="18" t="str">
        <f t="shared" si="3"/>
        <v/>
      </c>
    </row>
    <row r="67" spans="1:12" ht="14.45" customHeight="1" x14ac:dyDescent="0.2">
      <c r="A67" s="88">
        <v>57</v>
      </c>
      <c r="B67" s="46"/>
      <c r="C67" s="46"/>
      <c r="D67" s="25" t="str">
        <f>IFERROR(VLOOKUP(VALUE($A67),[1]Junior!$A$5:$BA$103,COLUMN(BA:BA),FALSE),"")</f>
        <v/>
      </c>
      <c r="E67" s="63" t="str">
        <f>IFERROR(VLOOKUP(VALUE($A67),[1]Junior!$A$5:$BA$103,COLUMN(AA:AA),FALSE),"")</f>
        <v/>
      </c>
      <c r="F67" s="78" t="str">
        <f>IF(LEN(INDEX(B$10:C$109,58,1))&lt;2,IF(LEN(INDEX(B$10:C$109,58,2))&lt;2,"",$B$8),$B$8)</f>
        <v/>
      </c>
      <c r="G67" s="89" t="str">
        <f t="shared" si="0"/>
        <v/>
      </c>
      <c r="H67" s="16" t="str">
        <f t="shared" si="1"/>
        <v/>
      </c>
      <c r="I67" s="90" t="str">
        <f>IFERROR(VLOOKUP($H67,'[2]Klokan-Prijave'!$A$2:$C$1000,2,FALSE),"")</f>
        <v/>
      </c>
      <c r="J67" s="90" t="str">
        <f>IFERROR(VLOOKUP($H67,'[2]Klokan-Prijave'!$A$2:$C$1000,3,FALSE),"")</f>
        <v/>
      </c>
      <c r="K67" s="39" t="str">
        <f t="shared" si="2"/>
        <v/>
      </c>
      <c r="L67" s="18" t="str">
        <f t="shared" si="3"/>
        <v/>
      </c>
    </row>
    <row r="68" spans="1:12" ht="14.45" customHeight="1" x14ac:dyDescent="0.2">
      <c r="A68" s="88">
        <v>58</v>
      </c>
      <c r="B68" s="46"/>
      <c r="C68" s="46"/>
      <c r="D68" s="25" t="str">
        <f>IFERROR(VLOOKUP(VALUE($A68),[1]Junior!$A$5:$BA$103,COLUMN(BA:BA),FALSE),"")</f>
        <v/>
      </c>
      <c r="E68" s="63" t="str">
        <f>IFERROR(VLOOKUP(VALUE($A68),[1]Junior!$A$5:$BA$103,COLUMN(AA:AA),FALSE),"")</f>
        <v/>
      </c>
      <c r="F68" s="78" t="str">
        <f>IF(LEN(INDEX(B$10:C$109,59,1))&lt;2,IF(LEN(INDEX(B$10:C$109,59,2))&lt;2,"",$B$8),$B$8)</f>
        <v/>
      </c>
      <c r="G68" s="89" t="str">
        <f t="shared" si="0"/>
        <v/>
      </c>
      <c r="H68" s="16" t="str">
        <f t="shared" si="1"/>
        <v/>
      </c>
      <c r="I68" s="90" t="str">
        <f>IFERROR(VLOOKUP($H68,'[2]Klokan-Prijave'!$A$2:$C$1000,2,FALSE),"")</f>
        <v/>
      </c>
      <c r="J68" s="90" t="str">
        <f>IFERROR(VLOOKUP($H68,'[2]Klokan-Prijave'!$A$2:$C$1000,3,FALSE),"")</f>
        <v/>
      </c>
      <c r="K68" s="39" t="str">
        <f t="shared" si="2"/>
        <v/>
      </c>
      <c r="L68" s="18" t="str">
        <f t="shared" si="3"/>
        <v/>
      </c>
    </row>
    <row r="69" spans="1:12" ht="14.45" customHeight="1" x14ac:dyDescent="0.2">
      <c r="A69" s="88">
        <v>59</v>
      </c>
      <c r="B69" s="46"/>
      <c r="C69" s="46"/>
      <c r="D69" s="25" t="str">
        <f>IFERROR(VLOOKUP(VALUE($A69),[1]Junior!$A$5:$BA$103,COLUMN(BA:BA),FALSE),"")</f>
        <v/>
      </c>
      <c r="E69" s="63" t="str">
        <f>IFERROR(VLOOKUP(VALUE($A69),[1]Junior!$A$5:$BA$103,COLUMN(AA:AA),FALSE),"")</f>
        <v/>
      </c>
      <c r="F69" s="78" t="str">
        <f>IF(LEN(INDEX(B$10:C$109,60,1))&lt;2,IF(LEN(INDEX(B$10:C$109,60,2))&lt;2,"",$B$8),$B$8)</f>
        <v/>
      </c>
      <c r="G69" s="89" t="str">
        <f t="shared" si="0"/>
        <v/>
      </c>
      <c r="H69" s="16" t="str">
        <f t="shared" si="1"/>
        <v/>
      </c>
      <c r="I69" s="90" t="str">
        <f>IFERROR(VLOOKUP($H69,'[2]Klokan-Prijave'!$A$2:$C$1000,2,FALSE),"")</f>
        <v/>
      </c>
      <c r="J69" s="90" t="str">
        <f>IFERROR(VLOOKUP($H69,'[2]Klokan-Prijave'!$A$2:$C$1000,3,FALSE),"")</f>
        <v/>
      </c>
      <c r="K69" s="39" t="str">
        <f t="shared" si="2"/>
        <v/>
      </c>
      <c r="L69" s="18" t="str">
        <f t="shared" si="3"/>
        <v/>
      </c>
    </row>
    <row r="70" spans="1:12" ht="14.45" customHeight="1" x14ac:dyDescent="0.2">
      <c r="A70" s="88">
        <v>60</v>
      </c>
      <c r="B70" s="46"/>
      <c r="C70" s="46"/>
      <c r="D70" s="25" t="str">
        <f>IFERROR(VLOOKUP(VALUE($A70),[1]Junior!$A$5:$BA$103,COLUMN(BA:BA),FALSE),"")</f>
        <v/>
      </c>
      <c r="E70" s="63" t="str">
        <f>IFERROR(VLOOKUP(VALUE($A70),[1]Junior!$A$5:$BA$103,COLUMN(AA:AA),FALSE),"")</f>
        <v/>
      </c>
      <c r="F70" s="78" t="str">
        <f>IF(LEN(INDEX(B$10:C$109,61,1))&lt;2,IF(LEN(INDEX(B$10:C$109,61,2))&lt;2,"",$B$8),$B$8)</f>
        <v/>
      </c>
      <c r="G70" s="89" t="str">
        <f t="shared" si="0"/>
        <v/>
      </c>
      <c r="H70" s="16" t="str">
        <f t="shared" si="1"/>
        <v/>
      </c>
      <c r="I70" s="90" t="str">
        <f>IFERROR(VLOOKUP($H70,'[2]Klokan-Prijave'!$A$2:$C$1000,2,FALSE),"")</f>
        <v/>
      </c>
      <c r="J70" s="90" t="str">
        <f>IFERROR(VLOOKUP($H70,'[2]Klokan-Prijave'!$A$2:$C$1000,3,FALSE),"")</f>
        <v/>
      </c>
      <c r="K70" s="39" t="str">
        <f t="shared" si="2"/>
        <v/>
      </c>
      <c r="L70" s="18" t="str">
        <f t="shared" si="3"/>
        <v/>
      </c>
    </row>
    <row r="71" spans="1:12" ht="14.45" customHeight="1" x14ac:dyDescent="0.2">
      <c r="A71" s="88">
        <v>61</v>
      </c>
      <c r="B71" s="46"/>
      <c r="C71" s="46"/>
      <c r="D71" s="25" t="str">
        <f>IFERROR(VLOOKUP(VALUE($A71),[1]Junior!$A$5:$BA$103,COLUMN(BA:BA),FALSE),"")</f>
        <v/>
      </c>
      <c r="E71" s="63" t="str">
        <f>IFERROR(VLOOKUP(VALUE($A71),[1]Junior!$A$5:$BA$103,COLUMN(AA:AA),FALSE),"")</f>
        <v/>
      </c>
      <c r="F71" s="78" t="str">
        <f>IF(LEN(INDEX(B$10:C$109,62,1))&lt;2,IF(LEN(INDEX(B$10:C$109,62,2))&lt;2,"",$B$8),$B$8)</f>
        <v/>
      </c>
      <c r="G71" s="89" t="str">
        <f t="shared" si="0"/>
        <v/>
      </c>
      <c r="H71" s="16" t="str">
        <f t="shared" si="1"/>
        <v/>
      </c>
      <c r="I71" s="90" t="str">
        <f>IFERROR(VLOOKUP($H71,'[2]Klokan-Prijave'!$A$2:$C$1000,2,FALSE),"")</f>
        <v/>
      </c>
      <c r="J71" s="90" t="str">
        <f>IFERROR(VLOOKUP($H71,'[2]Klokan-Prijave'!$A$2:$C$1000,3,FALSE),"")</f>
        <v/>
      </c>
      <c r="K71" s="39" t="str">
        <f t="shared" si="2"/>
        <v/>
      </c>
      <c r="L71" s="18" t="str">
        <f t="shared" si="3"/>
        <v/>
      </c>
    </row>
    <row r="72" spans="1:12" ht="14.45" customHeight="1" x14ac:dyDescent="0.2">
      <c r="A72" s="88">
        <v>62</v>
      </c>
      <c r="B72" s="46"/>
      <c r="C72" s="46"/>
      <c r="D72" s="25" t="str">
        <f>IFERROR(VLOOKUP(VALUE($A72),[1]Junior!$A$5:$BA$103,COLUMN(BA:BA),FALSE),"")</f>
        <v/>
      </c>
      <c r="E72" s="63" t="str">
        <f>IFERROR(VLOOKUP(VALUE($A72),[1]Junior!$A$5:$BA$103,COLUMN(AA:AA),FALSE),"")</f>
        <v/>
      </c>
      <c r="F72" s="78" t="str">
        <f>IF(LEN(INDEX(B$10:C$109,63,1))&lt;2,IF(LEN(INDEX(B$10:C$109,63,2))&lt;2,"",$B$8),$B$8)</f>
        <v/>
      </c>
      <c r="G72" s="89" t="str">
        <f t="shared" si="0"/>
        <v/>
      </c>
      <c r="H72" s="16" t="str">
        <f t="shared" si="1"/>
        <v/>
      </c>
      <c r="I72" s="90" t="str">
        <f>IFERROR(VLOOKUP($H72,'[2]Klokan-Prijave'!$A$2:$C$1000,2,FALSE),"")</f>
        <v/>
      </c>
      <c r="J72" s="90" t="str">
        <f>IFERROR(VLOOKUP($H72,'[2]Klokan-Prijave'!$A$2:$C$1000,3,FALSE),"")</f>
        <v/>
      </c>
      <c r="K72" s="39" t="str">
        <f t="shared" si="2"/>
        <v/>
      </c>
      <c r="L72" s="18" t="str">
        <f t="shared" si="3"/>
        <v/>
      </c>
    </row>
    <row r="73" spans="1:12" ht="14.45" customHeight="1" x14ac:dyDescent="0.2">
      <c r="A73" s="88">
        <v>63</v>
      </c>
      <c r="B73" s="46"/>
      <c r="C73" s="46"/>
      <c r="D73" s="25" t="str">
        <f>IFERROR(VLOOKUP(VALUE($A73),[1]Junior!$A$5:$BA$103,COLUMN(BA:BA),FALSE),"")</f>
        <v/>
      </c>
      <c r="E73" s="63" t="str">
        <f>IFERROR(VLOOKUP(VALUE($A73),[1]Junior!$A$5:$BA$103,COLUMN(AA:AA),FALSE),"")</f>
        <v/>
      </c>
      <c r="F73" s="78" t="str">
        <f>IF(LEN(INDEX(B$10:C$109,64,1))&lt;2,IF(LEN(INDEX(B$10:C$109,64,2))&lt;2,"",$B$8),$B$8)</f>
        <v/>
      </c>
      <c r="G73" s="89" t="str">
        <f t="shared" si="0"/>
        <v/>
      </c>
      <c r="H73" s="16" t="str">
        <f t="shared" si="1"/>
        <v/>
      </c>
      <c r="I73" s="90" t="str">
        <f>IFERROR(VLOOKUP($H73,'[2]Klokan-Prijave'!$A$2:$C$1000,2,FALSE),"")</f>
        <v/>
      </c>
      <c r="J73" s="90" t="str">
        <f>IFERROR(VLOOKUP($H73,'[2]Klokan-Prijave'!$A$2:$C$1000,3,FALSE),"")</f>
        <v/>
      </c>
      <c r="K73" s="39" t="str">
        <f t="shared" si="2"/>
        <v/>
      </c>
      <c r="L73" s="18" t="str">
        <f t="shared" si="3"/>
        <v/>
      </c>
    </row>
    <row r="74" spans="1:12" ht="14.45" customHeight="1" x14ac:dyDescent="0.2">
      <c r="A74" s="88">
        <v>64</v>
      </c>
      <c r="B74" s="46"/>
      <c r="C74" s="46"/>
      <c r="D74" s="25" t="str">
        <f>IFERROR(VLOOKUP(VALUE($A74),[1]Junior!$A$5:$BA$103,COLUMN(BA:BA),FALSE),"")</f>
        <v/>
      </c>
      <c r="E74" s="63" t="str">
        <f>IFERROR(VLOOKUP(VALUE($A74),[1]Junior!$A$5:$BA$103,COLUMN(AA:AA),FALSE),"")</f>
        <v/>
      </c>
      <c r="F74" s="78" t="str">
        <f>IF(LEN(INDEX(B$10:C$109,65,1))&lt;2,IF(LEN(INDEX(B$10:C$109,65,2))&lt;2,"",$B$8),$B$8)</f>
        <v/>
      </c>
      <c r="G74" s="89" t="str">
        <f t="shared" si="0"/>
        <v/>
      </c>
      <c r="H74" s="16" t="str">
        <f t="shared" si="1"/>
        <v/>
      </c>
      <c r="I74" s="90" t="str">
        <f>IFERROR(VLOOKUP($H74,'[2]Klokan-Prijave'!$A$2:$C$1000,2,FALSE),"")</f>
        <v/>
      </c>
      <c r="J74" s="90" t="str">
        <f>IFERROR(VLOOKUP($H74,'[2]Klokan-Prijave'!$A$2:$C$1000,3,FALSE),"")</f>
        <v/>
      </c>
      <c r="K74" s="39" t="str">
        <f t="shared" si="2"/>
        <v/>
      </c>
      <c r="L74" s="18" t="str">
        <f t="shared" si="3"/>
        <v/>
      </c>
    </row>
    <row r="75" spans="1:12" ht="14.45" customHeight="1" x14ac:dyDescent="0.2">
      <c r="A75" s="88">
        <v>65</v>
      </c>
      <c r="B75" s="46"/>
      <c r="C75" s="46"/>
      <c r="D75" s="25" t="str">
        <f>IFERROR(VLOOKUP(VALUE($A75),[1]Junior!$A$5:$BA$103,COLUMN(BA:BA),FALSE),"")</f>
        <v/>
      </c>
      <c r="E75" s="63" t="str">
        <f>IFERROR(VLOOKUP(VALUE($A75),[1]Junior!$A$5:$BA$103,COLUMN(AA:AA),FALSE),"")</f>
        <v/>
      </c>
      <c r="F75" s="78" t="str">
        <f>IF(LEN(INDEX(B$10:C$109,66,1))&lt;2,IF(LEN(INDEX(B$10:C$109,66,2))&lt;2,"",$B$8),$B$8)</f>
        <v/>
      </c>
      <c r="G75" s="89" t="str">
        <f t="shared" si="0"/>
        <v/>
      </c>
      <c r="H75" s="16" t="str">
        <f t="shared" si="1"/>
        <v/>
      </c>
      <c r="I75" s="90" t="str">
        <f>IFERROR(VLOOKUP($H75,'[2]Klokan-Prijave'!$A$2:$C$1000,2,FALSE),"")</f>
        <v/>
      </c>
      <c r="J75" s="90" t="str">
        <f>IFERROR(VLOOKUP($H75,'[2]Klokan-Prijave'!$A$2:$C$1000,3,FALSE),"")</f>
        <v/>
      </c>
      <c r="K75" s="39" t="str">
        <f t="shared" si="2"/>
        <v/>
      </c>
      <c r="L75" s="18" t="str">
        <f t="shared" si="3"/>
        <v/>
      </c>
    </row>
    <row r="76" spans="1:12" ht="14.45" customHeight="1" x14ac:dyDescent="0.2">
      <c r="A76" s="88">
        <v>66</v>
      </c>
      <c r="B76" s="46"/>
      <c r="C76" s="46"/>
      <c r="D76" s="25" t="str">
        <f>IFERROR(VLOOKUP(VALUE($A76),[1]Junior!$A$5:$BA$103,COLUMN(BA:BA),FALSE),"")</f>
        <v/>
      </c>
      <c r="E76" s="63" t="str">
        <f>IFERROR(VLOOKUP(VALUE($A76),[1]Junior!$A$5:$BA$103,COLUMN(AA:AA),FALSE),"")</f>
        <v/>
      </c>
      <c r="F76" s="78" t="str">
        <f>IF(LEN(INDEX(B$10:C$109,67,1))&lt;2,IF(LEN(INDEX(B$10:C$109,67,2))&lt;2,"",$B$8),$B$8)</f>
        <v/>
      </c>
      <c r="G76" s="89" t="str">
        <f t="shared" ref="G76:G109" si="4">IF($F76="",IF($D76="","","SŠ"),"SŠ")</f>
        <v/>
      </c>
      <c r="H76" s="16" t="str">
        <f t="shared" ref="H76:H109" si="5">IF($G76="","",$B$6)</f>
        <v/>
      </c>
      <c r="I76" s="90" t="str">
        <f>IFERROR(VLOOKUP($H76,'[2]Klokan-Prijave'!$A$2:$C$1000,2,FALSE),"")</f>
        <v/>
      </c>
      <c r="J76" s="90" t="str">
        <f>IFERROR(VLOOKUP($H76,'[2]Klokan-Prijave'!$A$2:$C$1000,3,FALSE),"")</f>
        <v/>
      </c>
      <c r="K76" s="39" t="str">
        <f t="shared" ref="K76:K109" si="6">IF(D76="","",D76/120)</f>
        <v/>
      </c>
      <c r="L76" s="18" t="str">
        <f t="shared" ref="L76:L109" si="7">IF(D76="","",SUMPRODUCT((D76&lt;D$11:D$109)/COUNTIF(D$11:D$109,D$11:D$109)))</f>
        <v/>
      </c>
    </row>
    <row r="77" spans="1:12" ht="14.45" customHeight="1" x14ac:dyDescent="0.2">
      <c r="A77" s="88">
        <v>67</v>
      </c>
      <c r="B77" s="46"/>
      <c r="C77" s="46"/>
      <c r="D77" s="25" t="str">
        <f>IFERROR(VLOOKUP(VALUE($A77),[1]Junior!$A$5:$BA$103,COLUMN(BA:BA),FALSE),"")</f>
        <v/>
      </c>
      <c r="E77" s="63" t="str">
        <f>IFERROR(VLOOKUP(VALUE($A77),[1]Junior!$A$5:$BA$103,COLUMN(AA:AA),FALSE),"")</f>
        <v/>
      </c>
      <c r="F77" s="78" t="str">
        <f>IF(LEN(INDEX(B$10:C$109,68,1))&lt;2,IF(LEN(INDEX(B$10:C$109,68,2))&lt;2,"",$B$8),$B$8)</f>
        <v/>
      </c>
      <c r="G77" s="89" t="str">
        <f t="shared" si="4"/>
        <v/>
      </c>
      <c r="H77" s="16" t="str">
        <f t="shared" si="5"/>
        <v/>
      </c>
      <c r="I77" s="90" t="str">
        <f>IFERROR(VLOOKUP($H77,'[2]Klokan-Prijave'!$A$2:$C$1000,2,FALSE),"")</f>
        <v/>
      </c>
      <c r="J77" s="90" t="str">
        <f>IFERROR(VLOOKUP($H77,'[2]Klokan-Prijave'!$A$2:$C$1000,3,FALSE),"")</f>
        <v/>
      </c>
      <c r="K77" s="39" t="str">
        <f t="shared" si="6"/>
        <v/>
      </c>
      <c r="L77" s="18" t="str">
        <f t="shared" si="7"/>
        <v/>
      </c>
    </row>
    <row r="78" spans="1:12" ht="14.45" customHeight="1" x14ac:dyDescent="0.2">
      <c r="A78" s="88">
        <v>68</v>
      </c>
      <c r="B78" s="46"/>
      <c r="C78" s="46"/>
      <c r="D78" s="25" t="str">
        <f>IFERROR(VLOOKUP(VALUE($A78),[1]Junior!$A$5:$BA$103,COLUMN(BA:BA),FALSE),"")</f>
        <v/>
      </c>
      <c r="E78" s="63" t="str">
        <f>IFERROR(VLOOKUP(VALUE($A78),[1]Junior!$A$5:$BA$103,COLUMN(AA:AA),FALSE),"")</f>
        <v/>
      </c>
      <c r="F78" s="78" t="str">
        <f>IF(LEN(INDEX(B$10:C$109,69,1))&lt;2,IF(LEN(INDEX(B$10:C$109,69,2))&lt;2,"",$B$8),$B$8)</f>
        <v/>
      </c>
      <c r="G78" s="89" t="str">
        <f t="shared" si="4"/>
        <v/>
      </c>
      <c r="H78" s="16" t="str">
        <f t="shared" si="5"/>
        <v/>
      </c>
      <c r="I78" s="90" t="str">
        <f>IFERROR(VLOOKUP($H78,'[2]Klokan-Prijave'!$A$2:$C$1000,2,FALSE),"")</f>
        <v/>
      </c>
      <c r="J78" s="90" t="str">
        <f>IFERROR(VLOOKUP($H78,'[2]Klokan-Prijave'!$A$2:$C$1000,3,FALSE),"")</f>
        <v/>
      </c>
      <c r="K78" s="39" t="str">
        <f t="shared" si="6"/>
        <v/>
      </c>
      <c r="L78" s="18" t="str">
        <f t="shared" si="7"/>
        <v/>
      </c>
    </row>
    <row r="79" spans="1:12" ht="14.45" customHeight="1" x14ac:dyDescent="0.2">
      <c r="A79" s="88">
        <v>69</v>
      </c>
      <c r="B79" s="46"/>
      <c r="C79" s="46"/>
      <c r="D79" s="25" t="str">
        <f>IFERROR(VLOOKUP(VALUE($A79),[1]Junior!$A$5:$BA$103,COLUMN(BA:BA),FALSE),"")</f>
        <v/>
      </c>
      <c r="E79" s="63" t="str">
        <f>IFERROR(VLOOKUP(VALUE($A79),[1]Junior!$A$5:$BA$103,COLUMN(AA:AA),FALSE),"")</f>
        <v/>
      </c>
      <c r="F79" s="78" t="str">
        <f>IF(LEN(INDEX(B$10:C$109,70,1))&lt;2,IF(LEN(INDEX(B$10:C$109,70,2))&lt;2,"",$B$8),$B$8)</f>
        <v/>
      </c>
      <c r="G79" s="89" t="str">
        <f t="shared" si="4"/>
        <v/>
      </c>
      <c r="H79" s="16" t="str">
        <f t="shared" si="5"/>
        <v/>
      </c>
      <c r="I79" s="90" t="str">
        <f>IFERROR(VLOOKUP($H79,'[2]Klokan-Prijave'!$A$2:$C$1000,2,FALSE),"")</f>
        <v/>
      </c>
      <c r="J79" s="90" t="str">
        <f>IFERROR(VLOOKUP($H79,'[2]Klokan-Prijave'!$A$2:$C$1000,3,FALSE),"")</f>
        <v/>
      </c>
      <c r="K79" s="39" t="str">
        <f t="shared" si="6"/>
        <v/>
      </c>
      <c r="L79" s="18" t="str">
        <f t="shared" si="7"/>
        <v/>
      </c>
    </row>
    <row r="80" spans="1:12" ht="14.45" customHeight="1" x14ac:dyDescent="0.2">
      <c r="A80" s="88">
        <v>70</v>
      </c>
      <c r="B80" s="46"/>
      <c r="C80" s="46"/>
      <c r="D80" s="25" t="str">
        <f>IFERROR(VLOOKUP(VALUE($A80),[1]Junior!$A$5:$BA$103,COLUMN(BA:BA),FALSE),"")</f>
        <v/>
      </c>
      <c r="E80" s="63" t="str">
        <f>IFERROR(VLOOKUP(VALUE($A80),[1]Junior!$A$5:$BA$103,COLUMN(AA:AA),FALSE),"")</f>
        <v/>
      </c>
      <c r="F80" s="78" t="str">
        <f>IF(LEN(INDEX(B$10:C$109,71,1))&lt;2,IF(LEN(INDEX(B$10:C$109,71,2))&lt;2,"",$B$8),$B$8)</f>
        <v/>
      </c>
      <c r="G80" s="89" t="str">
        <f t="shared" si="4"/>
        <v/>
      </c>
      <c r="H80" s="16" t="str">
        <f t="shared" si="5"/>
        <v/>
      </c>
      <c r="I80" s="90" t="str">
        <f>IFERROR(VLOOKUP($H80,'[2]Klokan-Prijave'!$A$2:$C$1000,2,FALSE),"")</f>
        <v/>
      </c>
      <c r="J80" s="90" t="str">
        <f>IFERROR(VLOOKUP($H80,'[2]Klokan-Prijave'!$A$2:$C$1000,3,FALSE),"")</f>
        <v/>
      </c>
      <c r="K80" s="39" t="str">
        <f t="shared" si="6"/>
        <v/>
      </c>
      <c r="L80" s="18" t="str">
        <f t="shared" si="7"/>
        <v/>
      </c>
    </row>
    <row r="81" spans="1:12" ht="14.45" customHeight="1" x14ac:dyDescent="0.2">
      <c r="A81" s="88">
        <v>71</v>
      </c>
      <c r="B81" s="46"/>
      <c r="C81" s="46"/>
      <c r="D81" s="25" t="str">
        <f>IFERROR(VLOOKUP(VALUE($A81),[1]Junior!$A$5:$BA$103,COLUMN(BA:BA),FALSE),"")</f>
        <v/>
      </c>
      <c r="E81" s="63" t="str">
        <f>IFERROR(VLOOKUP(VALUE($A81),[1]Junior!$A$5:$BA$103,COLUMN(AA:AA),FALSE),"")</f>
        <v/>
      </c>
      <c r="F81" s="78" t="str">
        <f>IF(LEN(INDEX(B$10:C$109,72,1))&lt;2,IF(LEN(INDEX(B$10:C$109,72,2))&lt;2,"",$B$8),$B$8)</f>
        <v/>
      </c>
      <c r="G81" s="89" t="str">
        <f t="shared" si="4"/>
        <v/>
      </c>
      <c r="H81" s="16" t="str">
        <f t="shared" si="5"/>
        <v/>
      </c>
      <c r="I81" s="90" t="str">
        <f>IFERROR(VLOOKUP($H81,'[2]Klokan-Prijave'!$A$2:$C$1000,2,FALSE),"")</f>
        <v/>
      </c>
      <c r="J81" s="90" t="str">
        <f>IFERROR(VLOOKUP($H81,'[2]Klokan-Prijave'!$A$2:$C$1000,3,FALSE),"")</f>
        <v/>
      </c>
      <c r="K81" s="39" t="str">
        <f t="shared" si="6"/>
        <v/>
      </c>
      <c r="L81" s="18" t="str">
        <f t="shared" si="7"/>
        <v/>
      </c>
    </row>
    <row r="82" spans="1:12" ht="14.45" customHeight="1" x14ac:dyDescent="0.2">
      <c r="A82" s="88">
        <v>72</v>
      </c>
      <c r="B82" s="46"/>
      <c r="C82" s="46"/>
      <c r="D82" s="25" t="str">
        <f>IFERROR(VLOOKUP(VALUE($A82),[1]Junior!$A$5:$BA$103,COLUMN(BA:BA),FALSE),"")</f>
        <v/>
      </c>
      <c r="E82" s="63" t="str">
        <f>IFERROR(VLOOKUP(VALUE($A82),[1]Junior!$A$5:$BA$103,COLUMN(AA:AA),FALSE),"")</f>
        <v/>
      </c>
      <c r="F82" s="78" t="str">
        <f>IF(LEN(INDEX(B$10:C$109,73,1))&lt;2,IF(LEN(INDEX(B$10:C$109,73,2))&lt;2,"",$B$8),$B$8)</f>
        <v/>
      </c>
      <c r="G82" s="89" t="str">
        <f t="shared" si="4"/>
        <v/>
      </c>
      <c r="H82" s="16" t="str">
        <f t="shared" si="5"/>
        <v/>
      </c>
      <c r="I82" s="90" t="str">
        <f>IFERROR(VLOOKUP($H82,'[2]Klokan-Prijave'!$A$2:$C$1000,2,FALSE),"")</f>
        <v/>
      </c>
      <c r="J82" s="90" t="str">
        <f>IFERROR(VLOOKUP($H82,'[2]Klokan-Prijave'!$A$2:$C$1000,3,FALSE),"")</f>
        <v/>
      </c>
      <c r="K82" s="39" t="str">
        <f t="shared" si="6"/>
        <v/>
      </c>
      <c r="L82" s="18" t="str">
        <f t="shared" si="7"/>
        <v/>
      </c>
    </row>
    <row r="83" spans="1:12" ht="14.45" customHeight="1" x14ac:dyDescent="0.2">
      <c r="A83" s="88">
        <v>73</v>
      </c>
      <c r="B83" s="46"/>
      <c r="C83" s="46"/>
      <c r="D83" s="25" t="str">
        <f>IFERROR(VLOOKUP(VALUE($A83),[1]Junior!$A$5:$BA$103,COLUMN(BA:BA),FALSE),"")</f>
        <v/>
      </c>
      <c r="E83" s="63" t="str">
        <f>IFERROR(VLOOKUP(VALUE($A83),[1]Junior!$A$5:$BA$103,COLUMN(AA:AA),FALSE),"")</f>
        <v/>
      </c>
      <c r="F83" s="78" t="str">
        <f>IF(LEN(INDEX(B$10:C$109,74,1))&lt;2,IF(LEN(INDEX(B$10:C$109,74,2))&lt;2,"",$B$8),$B$8)</f>
        <v/>
      </c>
      <c r="G83" s="89" t="str">
        <f t="shared" si="4"/>
        <v/>
      </c>
      <c r="H83" s="16" t="str">
        <f t="shared" si="5"/>
        <v/>
      </c>
      <c r="I83" s="90" t="str">
        <f>IFERROR(VLOOKUP($H83,'[2]Klokan-Prijave'!$A$2:$C$1000,2,FALSE),"")</f>
        <v/>
      </c>
      <c r="J83" s="90" t="str">
        <f>IFERROR(VLOOKUP($H83,'[2]Klokan-Prijave'!$A$2:$C$1000,3,FALSE),"")</f>
        <v/>
      </c>
      <c r="K83" s="39" t="str">
        <f t="shared" si="6"/>
        <v/>
      </c>
      <c r="L83" s="18" t="str">
        <f t="shared" si="7"/>
        <v/>
      </c>
    </row>
    <row r="84" spans="1:12" ht="14.45" customHeight="1" x14ac:dyDescent="0.2">
      <c r="A84" s="88">
        <v>74</v>
      </c>
      <c r="B84" s="46"/>
      <c r="C84" s="46"/>
      <c r="D84" s="25" t="str">
        <f>IFERROR(VLOOKUP(VALUE($A84),[1]Junior!$A$5:$BA$103,COLUMN(BA:BA),FALSE),"")</f>
        <v/>
      </c>
      <c r="E84" s="63" t="str">
        <f>IFERROR(VLOOKUP(VALUE($A84),[1]Junior!$A$5:$BA$103,COLUMN(AA:AA),FALSE),"")</f>
        <v/>
      </c>
      <c r="F84" s="78" t="str">
        <f>IF(LEN(INDEX(B$10:C$109,75,1))&lt;2,IF(LEN(INDEX(B$10:C$109,75,2))&lt;2,"",$B$8),$B$8)</f>
        <v/>
      </c>
      <c r="G84" s="89" t="str">
        <f t="shared" si="4"/>
        <v/>
      </c>
      <c r="H84" s="16" t="str">
        <f t="shared" si="5"/>
        <v/>
      </c>
      <c r="I84" s="90" t="str">
        <f>IFERROR(VLOOKUP($H84,'[2]Klokan-Prijave'!$A$2:$C$1000,2,FALSE),"")</f>
        <v/>
      </c>
      <c r="J84" s="90" t="str">
        <f>IFERROR(VLOOKUP($H84,'[2]Klokan-Prijave'!$A$2:$C$1000,3,FALSE),"")</f>
        <v/>
      </c>
      <c r="K84" s="39" t="str">
        <f t="shared" si="6"/>
        <v/>
      </c>
      <c r="L84" s="18" t="str">
        <f t="shared" si="7"/>
        <v/>
      </c>
    </row>
    <row r="85" spans="1:12" ht="14.45" customHeight="1" x14ac:dyDescent="0.2">
      <c r="A85" s="88">
        <v>75</v>
      </c>
      <c r="B85" s="46"/>
      <c r="C85" s="46"/>
      <c r="D85" s="25" t="str">
        <f>IFERROR(VLOOKUP(VALUE($A85),[1]Junior!$A$5:$BA$103,COLUMN(BA:BA),FALSE),"")</f>
        <v/>
      </c>
      <c r="E85" s="63" t="str">
        <f>IFERROR(VLOOKUP(VALUE($A85),[1]Junior!$A$5:$BA$103,COLUMN(AA:AA),FALSE),"")</f>
        <v/>
      </c>
      <c r="F85" s="78" t="str">
        <f>IF(LEN(INDEX(B$10:C$109,76,1))&lt;2,IF(LEN(INDEX(B$10:C$109,76,2))&lt;2,"",$B$8),$B$8)</f>
        <v/>
      </c>
      <c r="G85" s="89" t="str">
        <f t="shared" si="4"/>
        <v/>
      </c>
      <c r="H85" s="16" t="str">
        <f t="shared" si="5"/>
        <v/>
      </c>
      <c r="I85" s="90" t="str">
        <f>IFERROR(VLOOKUP($H85,'[2]Klokan-Prijave'!$A$2:$C$1000,2,FALSE),"")</f>
        <v/>
      </c>
      <c r="J85" s="90" t="str">
        <f>IFERROR(VLOOKUP($H85,'[2]Klokan-Prijave'!$A$2:$C$1000,3,FALSE),"")</f>
        <v/>
      </c>
      <c r="K85" s="39" t="str">
        <f t="shared" si="6"/>
        <v/>
      </c>
      <c r="L85" s="18" t="str">
        <f t="shared" si="7"/>
        <v/>
      </c>
    </row>
    <row r="86" spans="1:12" ht="14.45" customHeight="1" x14ac:dyDescent="0.2">
      <c r="A86" s="88">
        <v>76</v>
      </c>
      <c r="B86" s="46"/>
      <c r="C86" s="46"/>
      <c r="D86" s="25" t="str">
        <f>IFERROR(VLOOKUP(VALUE($A86),[1]Junior!$A$5:$BA$103,COLUMN(BA:BA),FALSE),"")</f>
        <v/>
      </c>
      <c r="E86" s="63" t="str">
        <f>IFERROR(VLOOKUP(VALUE($A86),[1]Junior!$A$5:$BA$103,COLUMN(AA:AA),FALSE),"")</f>
        <v/>
      </c>
      <c r="F86" s="78" t="str">
        <f>IF(LEN(INDEX(B$10:C$109,77,1))&lt;2,IF(LEN(INDEX(B$10:C$109,77,2))&lt;2,"",$B$8),$B$8)</f>
        <v/>
      </c>
      <c r="G86" s="89" t="str">
        <f t="shared" si="4"/>
        <v/>
      </c>
      <c r="H86" s="16" t="str">
        <f t="shared" si="5"/>
        <v/>
      </c>
      <c r="I86" s="90" t="str">
        <f>IFERROR(VLOOKUP($H86,'[2]Klokan-Prijave'!$A$2:$C$1000,2,FALSE),"")</f>
        <v/>
      </c>
      <c r="J86" s="90" t="str">
        <f>IFERROR(VLOOKUP($H86,'[2]Klokan-Prijave'!$A$2:$C$1000,3,FALSE),"")</f>
        <v/>
      </c>
      <c r="K86" s="39" t="str">
        <f t="shared" si="6"/>
        <v/>
      </c>
      <c r="L86" s="18" t="str">
        <f t="shared" si="7"/>
        <v/>
      </c>
    </row>
    <row r="87" spans="1:12" ht="14.45" customHeight="1" x14ac:dyDescent="0.2">
      <c r="A87" s="88">
        <v>77</v>
      </c>
      <c r="B87" s="46"/>
      <c r="C87" s="46"/>
      <c r="D87" s="25" t="str">
        <f>IFERROR(VLOOKUP(VALUE($A87),[1]Junior!$A$5:$BA$103,COLUMN(BA:BA),FALSE),"")</f>
        <v/>
      </c>
      <c r="E87" s="63" t="str">
        <f>IFERROR(VLOOKUP(VALUE($A87),[1]Junior!$A$5:$BA$103,COLUMN(AA:AA),FALSE),"")</f>
        <v/>
      </c>
      <c r="F87" s="78" t="str">
        <f>IF(LEN(INDEX(B$10:C$109,78,1))&lt;2,IF(LEN(INDEX(B$10:C$109,78,2))&lt;2,"",$B$8),$B$8)</f>
        <v/>
      </c>
      <c r="G87" s="89" t="str">
        <f t="shared" si="4"/>
        <v/>
      </c>
      <c r="H87" s="16" t="str">
        <f t="shared" si="5"/>
        <v/>
      </c>
      <c r="I87" s="90" t="str">
        <f>IFERROR(VLOOKUP($H87,'[2]Klokan-Prijave'!$A$2:$C$1000,2,FALSE),"")</f>
        <v/>
      </c>
      <c r="J87" s="90" t="str">
        <f>IFERROR(VLOOKUP($H87,'[2]Klokan-Prijave'!$A$2:$C$1000,3,FALSE),"")</f>
        <v/>
      </c>
      <c r="K87" s="39" t="str">
        <f t="shared" si="6"/>
        <v/>
      </c>
      <c r="L87" s="18" t="str">
        <f t="shared" si="7"/>
        <v/>
      </c>
    </row>
    <row r="88" spans="1:12" ht="14.45" customHeight="1" x14ac:dyDescent="0.2">
      <c r="A88" s="88">
        <v>78</v>
      </c>
      <c r="B88" s="46"/>
      <c r="C88" s="46"/>
      <c r="D88" s="25" t="str">
        <f>IFERROR(VLOOKUP(VALUE($A88),[1]Junior!$A$5:$BA$103,COLUMN(BA:BA),FALSE),"")</f>
        <v/>
      </c>
      <c r="E88" s="63" t="str">
        <f>IFERROR(VLOOKUP(VALUE($A88),[1]Junior!$A$5:$BA$103,COLUMN(AA:AA),FALSE),"")</f>
        <v/>
      </c>
      <c r="F88" s="78" t="str">
        <f>IF(LEN(INDEX(B$10:C$109,79,1))&lt;2,IF(LEN(INDEX(B$10:C$109,79,2))&lt;2,"",$B$8),$B$8)</f>
        <v/>
      </c>
      <c r="G88" s="89" t="str">
        <f t="shared" si="4"/>
        <v/>
      </c>
      <c r="H88" s="16" t="str">
        <f t="shared" si="5"/>
        <v/>
      </c>
      <c r="I88" s="90" t="str">
        <f>IFERROR(VLOOKUP($H88,'[2]Klokan-Prijave'!$A$2:$C$1000,2,FALSE),"")</f>
        <v/>
      </c>
      <c r="J88" s="90" t="str">
        <f>IFERROR(VLOOKUP($H88,'[2]Klokan-Prijave'!$A$2:$C$1000,3,FALSE),"")</f>
        <v/>
      </c>
      <c r="K88" s="39" t="str">
        <f t="shared" si="6"/>
        <v/>
      </c>
      <c r="L88" s="18" t="str">
        <f t="shared" si="7"/>
        <v/>
      </c>
    </row>
    <row r="89" spans="1:12" ht="14.45" customHeight="1" x14ac:dyDescent="0.2">
      <c r="A89" s="88">
        <v>79</v>
      </c>
      <c r="B89" s="46"/>
      <c r="C89" s="46"/>
      <c r="D89" s="25" t="str">
        <f>IFERROR(VLOOKUP(VALUE($A89),[1]Junior!$A$5:$BA$103,COLUMN(BA:BA),FALSE),"")</f>
        <v/>
      </c>
      <c r="E89" s="63" t="str">
        <f>IFERROR(VLOOKUP(VALUE($A89),[1]Junior!$A$5:$BA$103,COLUMN(AA:AA),FALSE),"")</f>
        <v/>
      </c>
      <c r="F89" s="78" t="str">
        <f>IF(LEN(INDEX(B$10:C$109,80,1))&lt;2,IF(LEN(INDEX(B$10:C$109,80,2))&lt;2,"",$B$8),$B$8)</f>
        <v/>
      </c>
      <c r="G89" s="89" t="str">
        <f t="shared" si="4"/>
        <v/>
      </c>
      <c r="H89" s="16" t="str">
        <f t="shared" si="5"/>
        <v/>
      </c>
      <c r="I89" s="90" t="str">
        <f>IFERROR(VLOOKUP($H89,'[2]Klokan-Prijave'!$A$2:$C$1000,2,FALSE),"")</f>
        <v/>
      </c>
      <c r="J89" s="90" t="str">
        <f>IFERROR(VLOOKUP($H89,'[2]Klokan-Prijave'!$A$2:$C$1000,3,FALSE),"")</f>
        <v/>
      </c>
      <c r="K89" s="39" t="str">
        <f t="shared" si="6"/>
        <v/>
      </c>
      <c r="L89" s="18" t="str">
        <f t="shared" si="7"/>
        <v/>
      </c>
    </row>
    <row r="90" spans="1:12" ht="14.45" customHeight="1" x14ac:dyDescent="0.2">
      <c r="A90" s="88">
        <v>80</v>
      </c>
      <c r="B90" s="46"/>
      <c r="C90" s="46"/>
      <c r="D90" s="25" t="str">
        <f>IFERROR(VLOOKUP(VALUE($A90),[1]Junior!$A$5:$BA$103,COLUMN(BA:BA),FALSE),"")</f>
        <v/>
      </c>
      <c r="E90" s="63" t="str">
        <f>IFERROR(VLOOKUP(VALUE($A90),[1]Junior!$A$5:$BA$103,COLUMN(AA:AA),FALSE),"")</f>
        <v/>
      </c>
      <c r="F90" s="78" t="str">
        <f>IF(LEN(INDEX(B$10:C$109,81,1))&lt;2,IF(LEN(INDEX(B$10:C$109,81,2))&lt;2,"",$B$8),$B$8)</f>
        <v/>
      </c>
      <c r="G90" s="89" t="str">
        <f t="shared" si="4"/>
        <v/>
      </c>
      <c r="H90" s="16" t="str">
        <f t="shared" si="5"/>
        <v/>
      </c>
      <c r="I90" s="90" t="str">
        <f>IFERROR(VLOOKUP($H90,'[2]Klokan-Prijave'!$A$2:$C$1000,2,FALSE),"")</f>
        <v/>
      </c>
      <c r="J90" s="90" t="str">
        <f>IFERROR(VLOOKUP($H90,'[2]Klokan-Prijave'!$A$2:$C$1000,3,FALSE),"")</f>
        <v/>
      </c>
      <c r="K90" s="39" t="str">
        <f t="shared" si="6"/>
        <v/>
      </c>
      <c r="L90" s="18" t="str">
        <f t="shared" si="7"/>
        <v/>
      </c>
    </row>
    <row r="91" spans="1:12" ht="14.45" customHeight="1" x14ac:dyDescent="0.2">
      <c r="A91" s="88">
        <v>81</v>
      </c>
      <c r="B91" s="46"/>
      <c r="C91" s="46"/>
      <c r="D91" s="25" t="str">
        <f>IFERROR(VLOOKUP(VALUE($A91),[1]Junior!$A$5:$BA$103,COLUMN(BA:BA),FALSE),"")</f>
        <v/>
      </c>
      <c r="E91" s="63" t="str">
        <f>IFERROR(VLOOKUP(VALUE($A91),[1]Junior!$A$5:$BA$103,COLUMN(AA:AA),FALSE),"")</f>
        <v/>
      </c>
      <c r="F91" s="78" t="str">
        <f>IF(LEN(INDEX(B$10:C$109,82,1))&lt;2,IF(LEN(INDEX(B$10:C$109,82,2))&lt;2,"",$B$8),$B$8)</f>
        <v/>
      </c>
      <c r="G91" s="89" t="str">
        <f t="shared" si="4"/>
        <v/>
      </c>
      <c r="H91" s="16" t="str">
        <f t="shared" si="5"/>
        <v/>
      </c>
      <c r="I91" s="90" t="str">
        <f>IFERROR(VLOOKUP($H91,'[2]Klokan-Prijave'!$A$2:$C$1000,2,FALSE),"")</f>
        <v/>
      </c>
      <c r="J91" s="90" t="str">
        <f>IFERROR(VLOOKUP($H91,'[2]Klokan-Prijave'!$A$2:$C$1000,3,FALSE),"")</f>
        <v/>
      </c>
      <c r="K91" s="39" t="str">
        <f t="shared" si="6"/>
        <v/>
      </c>
      <c r="L91" s="18" t="str">
        <f t="shared" si="7"/>
        <v/>
      </c>
    </row>
    <row r="92" spans="1:12" ht="14.45" customHeight="1" x14ac:dyDescent="0.2">
      <c r="A92" s="88">
        <v>82</v>
      </c>
      <c r="B92" s="46"/>
      <c r="C92" s="46"/>
      <c r="D92" s="25" t="str">
        <f>IFERROR(VLOOKUP(VALUE($A92),[1]Junior!$A$5:$BA$103,COLUMN(BA:BA),FALSE),"")</f>
        <v/>
      </c>
      <c r="E92" s="63" t="str">
        <f>IFERROR(VLOOKUP(VALUE($A92),[1]Junior!$A$5:$BA$103,COLUMN(AA:AA),FALSE),"")</f>
        <v/>
      </c>
      <c r="F92" s="78" t="str">
        <f>IF(LEN(INDEX(B$10:C$109,83,1))&lt;2,IF(LEN(INDEX(B$10:C$109,83,2))&lt;2,"",$B$8),$B$8)</f>
        <v/>
      </c>
      <c r="G92" s="89" t="str">
        <f t="shared" si="4"/>
        <v/>
      </c>
      <c r="H92" s="16" t="str">
        <f t="shared" si="5"/>
        <v/>
      </c>
      <c r="I92" s="90" t="str">
        <f>IFERROR(VLOOKUP($H92,'[2]Klokan-Prijave'!$A$2:$C$1000,2,FALSE),"")</f>
        <v/>
      </c>
      <c r="J92" s="90" t="str">
        <f>IFERROR(VLOOKUP($H92,'[2]Klokan-Prijave'!$A$2:$C$1000,3,FALSE),"")</f>
        <v/>
      </c>
      <c r="K92" s="39" t="str">
        <f t="shared" si="6"/>
        <v/>
      </c>
      <c r="L92" s="18" t="str">
        <f t="shared" si="7"/>
        <v/>
      </c>
    </row>
    <row r="93" spans="1:12" ht="14.45" customHeight="1" x14ac:dyDescent="0.2">
      <c r="A93" s="88">
        <v>83</v>
      </c>
      <c r="B93" s="46"/>
      <c r="C93" s="46"/>
      <c r="D93" s="25" t="str">
        <f>IFERROR(VLOOKUP(VALUE($A93),[1]Junior!$A$5:$BA$103,COLUMN(BA:BA),FALSE),"")</f>
        <v/>
      </c>
      <c r="E93" s="63" t="str">
        <f>IFERROR(VLOOKUP(VALUE($A93),[1]Junior!$A$5:$BA$103,COLUMN(AA:AA),FALSE),"")</f>
        <v/>
      </c>
      <c r="F93" s="78" t="str">
        <f>IF(LEN(INDEX(B$10:C$109,84,1))&lt;2,IF(LEN(INDEX(B$10:C$109,84,2))&lt;2,"",$B$8),$B$8)</f>
        <v/>
      </c>
      <c r="G93" s="89" t="str">
        <f t="shared" si="4"/>
        <v/>
      </c>
      <c r="H93" s="16" t="str">
        <f t="shared" si="5"/>
        <v/>
      </c>
      <c r="I93" s="90" t="str">
        <f>IFERROR(VLOOKUP($H93,'[2]Klokan-Prijave'!$A$2:$C$1000,2,FALSE),"")</f>
        <v/>
      </c>
      <c r="J93" s="90" t="str">
        <f>IFERROR(VLOOKUP($H93,'[2]Klokan-Prijave'!$A$2:$C$1000,3,FALSE),"")</f>
        <v/>
      </c>
      <c r="K93" s="39" t="str">
        <f t="shared" si="6"/>
        <v/>
      </c>
      <c r="L93" s="18" t="str">
        <f t="shared" si="7"/>
        <v/>
      </c>
    </row>
    <row r="94" spans="1:12" ht="14.45" customHeight="1" x14ac:dyDescent="0.2">
      <c r="A94" s="88">
        <v>84</v>
      </c>
      <c r="B94" s="46"/>
      <c r="C94" s="46"/>
      <c r="D94" s="25" t="str">
        <f>IFERROR(VLOOKUP(VALUE($A94),[1]Junior!$A$5:$BA$103,COLUMN(BA:BA),FALSE),"")</f>
        <v/>
      </c>
      <c r="E94" s="63" t="str">
        <f>IFERROR(VLOOKUP(VALUE($A94),[1]Junior!$A$5:$BA$103,COLUMN(AA:AA),FALSE),"")</f>
        <v/>
      </c>
      <c r="F94" s="78" t="str">
        <f>IF(LEN(INDEX(B$10:C$109,85,1))&lt;2,IF(LEN(INDEX(B$10:C$109,85,2))&lt;2,"",$B$8),$B$8)</f>
        <v/>
      </c>
      <c r="G94" s="89" t="str">
        <f t="shared" si="4"/>
        <v/>
      </c>
      <c r="H94" s="16" t="str">
        <f t="shared" si="5"/>
        <v/>
      </c>
      <c r="I94" s="90" t="str">
        <f>IFERROR(VLOOKUP($H94,'[2]Klokan-Prijave'!$A$2:$C$1000,2,FALSE),"")</f>
        <v/>
      </c>
      <c r="J94" s="90" t="str">
        <f>IFERROR(VLOOKUP($H94,'[2]Klokan-Prijave'!$A$2:$C$1000,3,FALSE),"")</f>
        <v/>
      </c>
      <c r="K94" s="39" t="str">
        <f t="shared" si="6"/>
        <v/>
      </c>
      <c r="L94" s="18" t="str">
        <f t="shared" si="7"/>
        <v/>
      </c>
    </row>
    <row r="95" spans="1:12" ht="14.45" customHeight="1" x14ac:dyDescent="0.2">
      <c r="A95" s="88">
        <v>85</v>
      </c>
      <c r="B95" s="46"/>
      <c r="C95" s="46"/>
      <c r="D95" s="25" t="str">
        <f>IFERROR(VLOOKUP(VALUE($A95),[1]Junior!$A$5:$BA$103,COLUMN(BA:BA),FALSE),"")</f>
        <v/>
      </c>
      <c r="E95" s="63" t="str">
        <f>IFERROR(VLOOKUP(VALUE($A95),[1]Junior!$A$5:$BA$103,COLUMN(AA:AA),FALSE),"")</f>
        <v/>
      </c>
      <c r="F95" s="78" t="str">
        <f>IF(LEN(INDEX(B$10:C$109,86,1))&lt;2,IF(LEN(INDEX(B$10:C$109,86,2))&lt;2,"",$B$8),$B$8)</f>
        <v/>
      </c>
      <c r="G95" s="89" t="str">
        <f t="shared" si="4"/>
        <v/>
      </c>
      <c r="H95" s="16" t="str">
        <f t="shared" si="5"/>
        <v/>
      </c>
      <c r="I95" s="90" t="str">
        <f>IFERROR(VLOOKUP($H95,'[2]Klokan-Prijave'!$A$2:$C$1000,2,FALSE),"")</f>
        <v/>
      </c>
      <c r="J95" s="90" t="str">
        <f>IFERROR(VLOOKUP($H95,'[2]Klokan-Prijave'!$A$2:$C$1000,3,FALSE),"")</f>
        <v/>
      </c>
      <c r="K95" s="39" t="str">
        <f t="shared" si="6"/>
        <v/>
      </c>
      <c r="L95" s="18" t="str">
        <f t="shared" si="7"/>
        <v/>
      </c>
    </row>
    <row r="96" spans="1:12" ht="14.45" customHeight="1" x14ac:dyDescent="0.2">
      <c r="A96" s="88">
        <v>86</v>
      </c>
      <c r="B96" s="46"/>
      <c r="C96" s="46"/>
      <c r="D96" s="25" t="str">
        <f>IFERROR(VLOOKUP(VALUE($A96),[1]Junior!$A$5:$BA$103,COLUMN(BA:BA),FALSE),"")</f>
        <v/>
      </c>
      <c r="E96" s="63" t="str">
        <f>IFERROR(VLOOKUP(VALUE($A96),[1]Junior!$A$5:$BA$103,COLUMN(AA:AA),FALSE),"")</f>
        <v/>
      </c>
      <c r="F96" s="78" t="str">
        <f>IF(LEN(INDEX(B$10:C$109,87,1))&lt;2,IF(LEN(INDEX(B$10:C$109,87,2))&lt;2,"",$B$8),$B$8)</f>
        <v/>
      </c>
      <c r="G96" s="89" t="str">
        <f t="shared" si="4"/>
        <v/>
      </c>
      <c r="H96" s="16" t="str">
        <f t="shared" si="5"/>
        <v/>
      </c>
      <c r="I96" s="90" t="str">
        <f>IFERROR(VLOOKUP($H96,'[2]Klokan-Prijave'!$A$2:$C$1000,2,FALSE),"")</f>
        <v/>
      </c>
      <c r="J96" s="90" t="str">
        <f>IFERROR(VLOOKUP($H96,'[2]Klokan-Prijave'!$A$2:$C$1000,3,FALSE),"")</f>
        <v/>
      </c>
      <c r="K96" s="39" t="str">
        <f t="shared" si="6"/>
        <v/>
      </c>
      <c r="L96" s="18" t="str">
        <f t="shared" si="7"/>
        <v/>
      </c>
    </row>
    <row r="97" spans="1:12" ht="14.45" customHeight="1" x14ac:dyDescent="0.2">
      <c r="A97" s="88">
        <v>87</v>
      </c>
      <c r="B97" s="46"/>
      <c r="C97" s="46"/>
      <c r="D97" s="25" t="str">
        <f>IFERROR(VLOOKUP(VALUE($A97),[1]Junior!$A$5:$BA$103,COLUMN(BA:BA),FALSE),"")</f>
        <v/>
      </c>
      <c r="E97" s="63" t="str">
        <f>IFERROR(VLOOKUP(VALUE($A97),[1]Junior!$A$5:$BA$103,COLUMN(AA:AA),FALSE),"")</f>
        <v/>
      </c>
      <c r="F97" s="78" t="str">
        <f>IF(LEN(INDEX(B$10:C$109,88,1))&lt;2,IF(LEN(INDEX(B$10:C$109,88,2))&lt;2,"",$B$8),$B$8)</f>
        <v/>
      </c>
      <c r="G97" s="89" t="str">
        <f t="shared" si="4"/>
        <v/>
      </c>
      <c r="H97" s="16" t="str">
        <f t="shared" si="5"/>
        <v/>
      </c>
      <c r="I97" s="90" t="str">
        <f>IFERROR(VLOOKUP($H97,'[2]Klokan-Prijave'!$A$2:$C$1000,2,FALSE),"")</f>
        <v/>
      </c>
      <c r="J97" s="90" t="str">
        <f>IFERROR(VLOOKUP($H97,'[2]Klokan-Prijave'!$A$2:$C$1000,3,FALSE),"")</f>
        <v/>
      </c>
      <c r="K97" s="39" t="str">
        <f t="shared" si="6"/>
        <v/>
      </c>
      <c r="L97" s="18" t="str">
        <f t="shared" si="7"/>
        <v/>
      </c>
    </row>
    <row r="98" spans="1:12" ht="14.45" customHeight="1" x14ac:dyDescent="0.2">
      <c r="A98" s="88">
        <v>88</v>
      </c>
      <c r="B98" s="46"/>
      <c r="C98" s="46"/>
      <c r="D98" s="25" t="str">
        <f>IFERROR(VLOOKUP(VALUE($A98),[1]Junior!$A$5:$BA$103,COLUMN(BA:BA),FALSE),"")</f>
        <v/>
      </c>
      <c r="E98" s="63" t="str">
        <f>IFERROR(VLOOKUP(VALUE($A98),[1]Junior!$A$5:$BA$103,COLUMN(AA:AA),FALSE),"")</f>
        <v/>
      </c>
      <c r="F98" s="78" t="str">
        <f>IF(LEN(INDEX(B$10:C$109,89,1))&lt;2,IF(LEN(INDEX(B$10:C$109,89,2))&lt;2,"",$B$8),$B$8)</f>
        <v/>
      </c>
      <c r="G98" s="89" t="str">
        <f t="shared" si="4"/>
        <v/>
      </c>
      <c r="H98" s="16" t="str">
        <f t="shared" si="5"/>
        <v/>
      </c>
      <c r="I98" s="90" t="str">
        <f>IFERROR(VLOOKUP($H98,'[2]Klokan-Prijave'!$A$2:$C$1000,2,FALSE),"")</f>
        <v/>
      </c>
      <c r="J98" s="90" t="str">
        <f>IFERROR(VLOOKUP($H98,'[2]Klokan-Prijave'!$A$2:$C$1000,3,FALSE),"")</f>
        <v/>
      </c>
      <c r="K98" s="39" t="str">
        <f t="shared" si="6"/>
        <v/>
      </c>
      <c r="L98" s="18" t="str">
        <f t="shared" si="7"/>
        <v/>
      </c>
    </row>
    <row r="99" spans="1:12" ht="14.45" customHeight="1" x14ac:dyDescent="0.2">
      <c r="A99" s="88">
        <v>89</v>
      </c>
      <c r="B99" s="46"/>
      <c r="C99" s="45"/>
      <c r="D99" s="25" t="str">
        <f>IFERROR(VLOOKUP(VALUE($A99),[1]Junior!$A$5:$BA$103,COLUMN(BA:BA),FALSE),"")</f>
        <v/>
      </c>
      <c r="E99" s="63" t="str">
        <f>IFERROR(VLOOKUP(VALUE($A99),[1]Junior!$A$5:$BA$103,COLUMN(AA:AA),FALSE),"")</f>
        <v/>
      </c>
      <c r="F99" s="78" t="str">
        <f>IF(LEN(INDEX(B$10:C$109,90,1))&lt;2,IF(LEN(INDEX(B$10:C$109,90,2))&lt;2,"",$B$8),$B$8)</f>
        <v/>
      </c>
      <c r="G99" s="89" t="str">
        <f t="shared" si="4"/>
        <v/>
      </c>
      <c r="H99" s="16" t="str">
        <f t="shared" si="5"/>
        <v/>
      </c>
      <c r="I99" s="90" t="str">
        <f>IFERROR(VLOOKUP($H99,'[2]Klokan-Prijave'!$A$2:$C$1000,2,FALSE),"")</f>
        <v/>
      </c>
      <c r="J99" s="90" t="str">
        <f>IFERROR(VLOOKUP($H99,'[2]Klokan-Prijave'!$A$2:$C$1000,3,FALSE),"")</f>
        <v/>
      </c>
      <c r="K99" s="39" t="str">
        <f t="shared" si="6"/>
        <v/>
      </c>
      <c r="L99" s="18" t="str">
        <f t="shared" si="7"/>
        <v/>
      </c>
    </row>
    <row r="100" spans="1:12" ht="14.45" customHeight="1" x14ac:dyDescent="0.2">
      <c r="A100" s="88">
        <v>90</v>
      </c>
      <c r="B100" s="46"/>
      <c r="C100" s="45"/>
      <c r="D100" s="25" t="str">
        <f>IFERROR(VLOOKUP(VALUE($A100),[1]Junior!$A$5:$BA$103,COLUMN(BA:BA),FALSE),"")</f>
        <v/>
      </c>
      <c r="E100" s="63" t="str">
        <f>IFERROR(VLOOKUP(VALUE($A100),[1]Junior!$A$5:$BA$103,COLUMN(AA:AA),FALSE),"")</f>
        <v/>
      </c>
      <c r="F100" s="78" t="str">
        <f>IF(LEN(INDEX(B$10:C$109,91,1))&lt;2,IF(LEN(INDEX(B$10:C$109,91,2))&lt;2,"",$B$8),$B$8)</f>
        <v/>
      </c>
      <c r="G100" s="89" t="str">
        <f t="shared" si="4"/>
        <v/>
      </c>
      <c r="H100" s="16" t="str">
        <f t="shared" si="5"/>
        <v/>
      </c>
      <c r="I100" s="90" t="str">
        <f>IFERROR(VLOOKUP($H100,'[2]Klokan-Prijave'!$A$2:$C$1000,2,FALSE),"")</f>
        <v/>
      </c>
      <c r="J100" s="90" t="str">
        <f>IFERROR(VLOOKUP($H100,'[2]Klokan-Prijave'!$A$2:$C$1000,3,FALSE),"")</f>
        <v/>
      </c>
      <c r="K100" s="39" t="str">
        <f t="shared" si="6"/>
        <v/>
      </c>
      <c r="L100" s="18" t="str">
        <f t="shared" si="7"/>
        <v/>
      </c>
    </row>
    <row r="101" spans="1:12" ht="14.45" customHeight="1" x14ac:dyDescent="0.2">
      <c r="A101" s="88">
        <v>91</v>
      </c>
      <c r="B101" s="46"/>
      <c r="C101" s="46"/>
      <c r="D101" s="25" t="str">
        <f>IFERROR(VLOOKUP(VALUE($A101),[1]Junior!$A$5:$BA$103,COLUMN(BA:BA),FALSE),"")</f>
        <v/>
      </c>
      <c r="E101" s="63" t="str">
        <f>IFERROR(VLOOKUP(VALUE($A101),[1]Junior!$A$5:$BA$103,COLUMN(AA:AA),FALSE),"")</f>
        <v/>
      </c>
      <c r="F101" s="78" t="str">
        <f>IF(LEN(INDEX(B$10:C$109,92,1))&lt;2,IF(LEN(INDEX(B$10:C$109,92,2))&lt;2,"",$B$8),$B$8)</f>
        <v/>
      </c>
      <c r="G101" s="89" t="str">
        <f t="shared" si="4"/>
        <v/>
      </c>
      <c r="H101" s="16" t="str">
        <f t="shared" si="5"/>
        <v/>
      </c>
      <c r="I101" s="90" t="str">
        <f>IFERROR(VLOOKUP($H101,'[2]Klokan-Prijave'!$A$2:$C$1000,2,FALSE),"")</f>
        <v/>
      </c>
      <c r="J101" s="90" t="str">
        <f>IFERROR(VLOOKUP($H101,'[2]Klokan-Prijave'!$A$2:$C$1000,3,FALSE),"")</f>
        <v/>
      </c>
      <c r="K101" s="39" t="str">
        <f t="shared" si="6"/>
        <v/>
      </c>
      <c r="L101" s="18" t="str">
        <f t="shared" si="7"/>
        <v/>
      </c>
    </row>
    <row r="102" spans="1:12" ht="14.45" customHeight="1" x14ac:dyDescent="0.2">
      <c r="A102" s="88">
        <v>92</v>
      </c>
      <c r="B102" s="46"/>
      <c r="C102" s="46"/>
      <c r="D102" s="25" t="str">
        <f>IFERROR(VLOOKUP(VALUE($A102),[1]Junior!$A$5:$BA$103,COLUMN(BA:BA),FALSE),"")</f>
        <v/>
      </c>
      <c r="E102" s="63" t="str">
        <f>IFERROR(VLOOKUP(VALUE($A102),[1]Junior!$A$5:$BA$103,COLUMN(AA:AA),FALSE),"")</f>
        <v/>
      </c>
      <c r="F102" s="78" t="str">
        <f>IF(LEN(INDEX(B$10:C$109,93,1))&lt;2,IF(LEN(INDEX(B$10:C$109,93,2))&lt;2,"",$B$8),$B$8)</f>
        <v/>
      </c>
      <c r="G102" s="89" t="str">
        <f t="shared" si="4"/>
        <v/>
      </c>
      <c r="H102" s="16" t="str">
        <f t="shared" si="5"/>
        <v/>
      </c>
      <c r="I102" s="90" t="str">
        <f>IFERROR(VLOOKUP($H102,'[2]Klokan-Prijave'!$A$2:$C$1000,2,FALSE),"")</f>
        <v/>
      </c>
      <c r="J102" s="90" t="str">
        <f>IFERROR(VLOOKUP($H102,'[2]Klokan-Prijave'!$A$2:$C$1000,3,FALSE),"")</f>
        <v/>
      </c>
      <c r="K102" s="39" t="str">
        <f t="shared" si="6"/>
        <v/>
      </c>
      <c r="L102" s="18" t="str">
        <f t="shared" si="7"/>
        <v/>
      </c>
    </row>
    <row r="103" spans="1:12" ht="14.45" customHeight="1" x14ac:dyDescent="0.2">
      <c r="A103" s="88">
        <v>93</v>
      </c>
      <c r="B103" s="46"/>
      <c r="C103" s="46"/>
      <c r="D103" s="25" t="str">
        <f>IFERROR(VLOOKUP(VALUE($A103),[1]Junior!$A$5:$BA$103,COLUMN(BA:BA),FALSE),"")</f>
        <v/>
      </c>
      <c r="E103" s="63" t="str">
        <f>IFERROR(VLOOKUP(VALUE($A103),[1]Junior!$A$5:$BA$103,COLUMN(AA:AA),FALSE),"")</f>
        <v/>
      </c>
      <c r="F103" s="78" t="str">
        <f>IF(LEN(INDEX(B$10:C$109,94,1))&lt;2,IF(LEN(INDEX(B$10:C$109,94,2))&lt;2,"",$B$8),$B$8)</f>
        <v/>
      </c>
      <c r="G103" s="89" t="str">
        <f t="shared" si="4"/>
        <v/>
      </c>
      <c r="H103" s="16" t="str">
        <f t="shared" si="5"/>
        <v/>
      </c>
      <c r="I103" s="90" t="str">
        <f>IFERROR(VLOOKUP($H103,'[2]Klokan-Prijave'!$A$2:$C$1000,2,FALSE),"")</f>
        <v/>
      </c>
      <c r="J103" s="90" t="str">
        <f>IFERROR(VLOOKUP($H103,'[2]Klokan-Prijave'!$A$2:$C$1000,3,FALSE),"")</f>
        <v/>
      </c>
      <c r="K103" s="39" t="str">
        <f t="shared" si="6"/>
        <v/>
      </c>
      <c r="L103" s="18" t="str">
        <f t="shared" si="7"/>
        <v/>
      </c>
    </row>
    <row r="104" spans="1:12" ht="14.45" customHeight="1" x14ac:dyDescent="0.2">
      <c r="A104" s="88">
        <v>94</v>
      </c>
      <c r="B104" s="46"/>
      <c r="C104" s="46"/>
      <c r="D104" s="25" t="str">
        <f>IFERROR(VLOOKUP(VALUE($A104),[1]Junior!$A$5:$BA$103,COLUMN(BA:BA),FALSE),"")</f>
        <v/>
      </c>
      <c r="E104" s="63" t="str">
        <f>IFERROR(VLOOKUP(VALUE($A104),[1]Junior!$A$5:$BA$103,COLUMN(AA:AA),FALSE),"")</f>
        <v/>
      </c>
      <c r="F104" s="78" t="str">
        <f>IF(LEN(INDEX(B$10:C$109,95,1))&lt;2,IF(LEN(INDEX(B$10:C$109,95,2))&lt;2,"",$B$8),$B$8)</f>
        <v/>
      </c>
      <c r="G104" s="89" t="str">
        <f t="shared" si="4"/>
        <v/>
      </c>
      <c r="H104" s="16" t="str">
        <f t="shared" si="5"/>
        <v/>
      </c>
      <c r="I104" s="90" t="str">
        <f>IFERROR(VLOOKUP($H104,'[2]Klokan-Prijave'!$A$2:$C$1000,2,FALSE),"")</f>
        <v/>
      </c>
      <c r="J104" s="90" t="str">
        <f>IFERROR(VLOOKUP($H104,'[2]Klokan-Prijave'!$A$2:$C$1000,3,FALSE),"")</f>
        <v/>
      </c>
      <c r="K104" s="39" t="str">
        <f t="shared" si="6"/>
        <v/>
      </c>
      <c r="L104" s="18" t="str">
        <f t="shared" si="7"/>
        <v/>
      </c>
    </row>
    <row r="105" spans="1:12" ht="14.45" customHeight="1" x14ac:dyDescent="0.2">
      <c r="A105" s="88">
        <v>95</v>
      </c>
      <c r="B105" s="46"/>
      <c r="C105" s="46"/>
      <c r="D105" s="25" t="str">
        <f>IFERROR(VLOOKUP(VALUE($A105),[1]Junior!$A$5:$BA$103,COLUMN(BA:BA),FALSE),"")</f>
        <v/>
      </c>
      <c r="E105" s="63" t="str">
        <f>IFERROR(VLOOKUP(VALUE($A105),[1]Junior!$A$5:$BA$103,COLUMN(AA:AA),FALSE),"")</f>
        <v/>
      </c>
      <c r="F105" s="78" t="str">
        <f>IF(LEN(INDEX(B$10:C$109,96,1))&lt;2,IF(LEN(INDEX(B$10:C$109,96,2))&lt;2,"",$B$8),$B$8)</f>
        <v/>
      </c>
      <c r="G105" s="89" t="str">
        <f t="shared" si="4"/>
        <v/>
      </c>
      <c r="H105" s="16" t="str">
        <f t="shared" si="5"/>
        <v/>
      </c>
      <c r="I105" s="90" t="str">
        <f>IFERROR(VLOOKUP($H105,'[2]Klokan-Prijave'!$A$2:$C$1000,2,FALSE),"")</f>
        <v/>
      </c>
      <c r="J105" s="90" t="str">
        <f>IFERROR(VLOOKUP($H105,'[2]Klokan-Prijave'!$A$2:$C$1000,3,FALSE),"")</f>
        <v/>
      </c>
      <c r="K105" s="39" t="str">
        <f t="shared" si="6"/>
        <v/>
      </c>
      <c r="L105" s="18" t="str">
        <f t="shared" si="7"/>
        <v/>
      </c>
    </row>
    <row r="106" spans="1:12" ht="14.45" customHeight="1" x14ac:dyDescent="0.2">
      <c r="A106" s="88">
        <v>96</v>
      </c>
      <c r="B106" s="46"/>
      <c r="C106" s="46"/>
      <c r="D106" s="25" t="str">
        <f>IFERROR(VLOOKUP(VALUE($A106),[1]Junior!$A$5:$BA$103,COLUMN(BA:BA),FALSE),"")</f>
        <v/>
      </c>
      <c r="E106" s="63" t="str">
        <f>IFERROR(VLOOKUP(VALUE($A106),[1]Junior!$A$5:$BA$103,COLUMN(AA:AA),FALSE),"")</f>
        <v/>
      </c>
      <c r="F106" s="78" t="str">
        <f>IF(LEN(INDEX(B$10:C$109,97,1))&lt;2,IF(LEN(INDEX(B$10:C$109,97,2))&lt;2,"",$B$8),$B$8)</f>
        <v/>
      </c>
      <c r="G106" s="89" t="str">
        <f t="shared" si="4"/>
        <v/>
      </c>
      <c r="H106" s="16" t="str">
        <f t="shared" si="5"/>
        <v/>
      </c>
      <c r="I106" s="90" t="str">
        <f>IFERROR(VLOOKUP($H106,'[2]Klokan-Prijave'!$A$2:$C$1000,2,FALSE),"")</f>
        <v/>
      </c>
      <c r="J106" s="90" t="str">
        <f>IFERROR(VLOOKUP($H106,'[2]Klokan-Prijave'!$A$2:$C$1000,3,FALSE),"")</f>
        <v/>
      </c>
      <c r="K106" s="39" t="str">
        <f t="shared" si="6"/>
        <v/>
      </c>
      <c r="L106" s="18" t="str">
        <f t="shared" si="7"/>
        <v/>
      </c>
    </row>
    <row r="107" spans="1:12" ht="14.45" customHeight="1" x14ac:dyDescent="0.2">
      <c r="A107" s="88">
        <v>97</v>
      </c>
      <c r="B107" s="46"/>
      <c r="C107" s="46"/>
      <c r="D107" s="25" t="str">
        <f>IFERROR(VLOOKUP(VALUE($A107),[1]Junior!$A$5:$BA$103,COLUMN(BA:BA),FALSE),"")</f>
        <v/>
      </c>
      <c r="E107" s="63" t="str">
        <f>IFERROR(VLOOKUP(VALUE($A107),[1]Junior!$A$5:$BA$103,COLUMN(AA:AA),FALSE),"")</f>
        <v/>
      </c>
      <c r="F107" s="78" t="str">
        <f>IF(LEN(INDEX(B$10:C$109,98,1))&lt;2,IF(LEN(INDEX(B$10:C$109,98,2))&lt;2,"",$B$8),$B$8)</f>
        <v/>
      </c>
      <c r="G107" s="89" t="str">
        <f t="shared" si="4"/>
        <v/>
      </c>
      <c r="H107" s="16" t="str">
        <f t="shared" si="5"/>
        <v/>
      </c>
      <c r="I107" s="90" t="str">
        <f>IFERROR(VLOOKUP($H107,'[2]Klokan-Prijave'!$A$2:$C$1000,2,FALSE),"")</f>
        <v/>
      </c>
      <c r="J107" s="90" t="str">
        <f>IFERROR(VLOOKUP($H107,'[2]Klokan-Prijave'!$A$2:$C$1000,3,FALSE),"")</f>
        <v/>
      </c>
      <c r="K107" s="39" t="str">
        <f t="shared" si="6"/>
        <v/>
      </c>
      <c r="L107" s="18" t="str">
        <f t="shared" si="7"/>
        <v/>
      </c>
    </row>
    <row r="108" spans="1:12" ht="14.45" customHeight="1" x14ac:dyDescent="0.2">
      <c r="A108" s="88">
        <v>98</v>
      </c>
      <c r="B108" s="46"/>
      <c r="C108" s="46"/>
      <c r="D108" s="25" t="str">
        <f>IFERROR(VLOOKUP(VALUE($A108),[1]Junior!$A$5:$BA$103,COLUMN(BA:BA),FALSE),"")</f>
        <v/>
      </c>
      <c r="E108" s="63" t="str">
        <f>IFERROR(VLOOKUP(VALUE($A108),[1]Junior!$A$5:$BA$103,COLUMN(AA:AA),FALSE),"")</f>
        <v/>
      </c>
      <c r="F108" s="78" t="str">
        <f>IF(LEN(INDEX(B$10:C$109,99,1))&lt;2,IF(LEN(INDEX(B$10:C$109,99,2))&lt;2,"",$B$8),$B$8)</f>
        <v/>
      </c>
      <c r="G108" s="89" t="str">
        <f t="shared" si="4"/>
        <v/>
      </c>
      <c r="H108" s="16" t="str">
        <f t="shared" si="5"/>
        <v/>
      </c>
      <c r="I108" s="90" t="str">
        <f>IFERROR(VLOOKUP($H108,'[2]Klokan-Prijave'!$A$2:$C$1000,2,FALSE),"")</f>
        <v/>
      </c>
      <c r="J108" s="90" t="str">
        <f>IFERROR(VLOOKUP($H108,'[2]Klokan-Prijave'!$A$2:$C$1000,3,FALSE),"")</f>
        <v/>
      </c>
      <c r="K108" s="39" t="str">
        <f t="shared" si="6"/>
        <v/>
      </c>
      <c r="L108" s="18" t="str">
        <f t="shared" si="7"/>
        <v/>
      </c>
    </row>
    <row r="109" spans="1:12" ht="14.45" customHeight="1" x14ac:dyDescent="0.2">
      <c r="A109" s="88">
        <v>99</v>
      </c>
      <c r="B109" s="46"/>
      <c r="C109" s="46"/>
      <c r="D109" s="25" t="str">
        <f>IFERROR(VLOOKUP(VALUE($A109),[1]Junior!$A$5:$BA$103,COLUMN(BA:BA),FALSE),"")</f>
        <v/>
      </c>
      <c r="E109" s="63" t="str">
        <f>IFERROR(VLOOKUP(VALUE($A109),[1]Junior!$A$5:$BA$103,COLUMN(AA:AA),FALSE),"")</f>
        <v/>
      </c>
      <c r="F109" s="78" t="str">
        <f>IF(LEN(INDEX(B$10:C$109,100,1))&lt;2,IF(LEN(INDEX(B$10:C$109,100,2))&lt;2,"",$B$8),$B$8)</f>
        <v/>
      </c>
      <c r="G109" s="89" t="str">
        <f t="shared" si="4"/>
        <v/>
      </c>
      <c r="H109" s="16" t="str">
        <f t="shared" si="5"/>
        <v/>
      </c>
      <c r="I109" s="90" t="str">
        <f>IFERROR(VLOOKUP($H109,'[2]Klokan-Prijave'!$A$2:$C$1000,2,FALSE),"")</f>
        <v/>
      </c>
      <c r="J109" s="90" t="str">
        <f>IFERROR(VLOOKUP($H109,'[2]Klokan-Prijave'!$A$2:$C$1000,3,FALSE),"")</f>
        <v/>
      </c>
      <c r="K109" s="39" t="str">
        <f t="shared" si="6"/>
        <v/>
      </c>
      <c r="L109" s="18" t="str">
        <f t="shared" si="7"/>
        <v/>
      </c>
    </row>
  </sheetData>
  <sheetProtection password="E65F" sheet="1" objects="1" scenarios="1" selectLockedCells="1"/>
  <sortState ref="A10:L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B11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&amp;L&amp;8Junior&amp;R&amp;8Stranica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9"/>
  <sheetViews>
    <sheetView zoomScaleNormal="100"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27" hidden="1" customWidth="1"/>
    <col min="5" max="5" width="4.28515625" style="19" hidden="1" customWidth="1"/>
    <col min="6" max="6" width="9.28515625" style="79" hidden="1" customWidth="1"/>
    <col min="7" max="7" width="10.7109375" style="79" hidden="1" customWidth="1"/>
    <col min="8" max="8" width="12.42578125" style="19" hidden="1" customWidth="1"/>
    <col min="9" max="9" width="5.7109375" style="1" hidden="1" customWidth="1"/>
    <col min="10" max="10" width="6.5703125" style="1" hidden="1" customWidth="1"/>
    <col min="11" max="11" width="8.42578125" style="37" hidden="1" customWidth="1"/>
    <col min="12" max="12" width="10.140625" style="15" hidden="1" customWidth="1"/>
    <col min="13" max="14" width="9.140625" customWidth="1"/>
  </cols>
  <sheetData>
    <row r="1" spans="1:12" s="2" customFormat="1" ht="21" customHeight="1" x14ac:dyDescent="0.3">
      <c r="A1" s="135" t="str">
        <f>'Unos osnovnih podataka i upute'!A1:I1</f>
        <v>Matematičko natjecanje "Klokan bez granica" 2025.</v>
      </c>
      <c r="B1" s="135"/>
      <c r="C1" s="135"/>
      <c r="D1" s="26"/>
      <c r="E1" s="15"/>
      <c r="F1" s="65"/>
      <c r="G1" s="65"/>
      <c r="H1" s="76"/>
      <c r="I1" s="72"/>
      <c r="J1" s="3"/>
      <c r="K1" s="37"/>
      <c r="L1" s="15"/>
    </row>
    <row r="2" spans="1:12" s="2" customFormat="1" ht="15.95" customHeight="1" x14ac:dyDescent="0.3">
      <c r="A2" s="116" t="s">
        <v>34</v>
      </c>
      <c r="B2" s="116"/>
      <c r="C2" s="116"/>
      <c r="D2" s="26"/>
      <c r="E2" s="15"/>
      <c r="F2" s="65"/>
      <c r="G2" s="65"/>
      <c r="H2" s="76"/>
      <c r="I2" s="3"/>
      <c r="J2" s="3"/>
      <c r="K2" s="37"/>
      <c r="L2" s="15"/>
    </row>
    <row r="3" spans="1:12" s="2" customFormat="1" ht="8.1" customHeight="1" x14ac:dyDescent="0.2">
      <c r="A3" s="136"/>
      <c r="B3" s="136"/>
      <c r="C3" s="136"/>
      <c r="D3" s="26"/>
      <c r="E3" s="15"/>
      <c r="F3" s="65"/>
      <c r="G3" s="65"/>
      <c r="H3" s="15"/>
      <c r="I3" s="3"/>
      <c r="J3" s="3"/>
      <c r="K3" s="37"/>
      <c r="L3" s="15"/>
    </row>
    <row r="4" spans="1:12" s="2" customFormat="1" ht="14.1" customHeight="1" x14ac:dyDescent="0.2">
      <c r="A4" s="8" t="str">
        <f>'Unos osnovnih podataka i upute'!A5</f>
        <v>Naziv škole:</v>
      </c>
      <c r="B4" s="129">
        <f>'Unos osnovnih podataka i upute'!B5:B5</f>
        <v>0</v>
      </c>
      <c r="C4" s="130"/>
      <c r="D4" s="26"/>
      <c r="E4" s="15"/>
      <c r="F4" s="65"/>
      <c r="G4" s="65"/>
      <c r="H4" s="77"/>
      <c r="I4" s="3"/>
      <c r="J4" s="3"/>
      <c r="K4" s="37"/>
      <c r="L4" s="15"/>
    </row>
    <row r="5" spans="1:12" s="2" customFormat="1" ht="14.1" customHeight="1" thickBot="1" x14ac:dyDescent="0.25">
      <c r="A5" s="86" t="str">
        <f>'Unos osnovnih podataka i upute'!A6</f>
        <v>Naziv mjesta:</v>
      </c>
      <c r="B5" s="133">
        <f>'Unos osnovnih podataka i upute'!B6:B6</f>
        <v>0</v>
      </c>
      <c r="C5" s="134"/>
      <c r="D5" s="26"/>
      <c r="E5" s="15"/>
      <c r="F5" s="65"/>
      <c r="G5" s="65"/>
      <c r="H5" s="77"/>
      <c r="I5" s="3"/>
      <c r="J5" s="3"/>
      <c r="K5" s="37"/>
      <c r="L5" s="15"/>
    </row>
    <row r="6" spans="1:12" s="2" customFormat="1" ht="14.1" customHeight="1" x14ac:dyDescent="0.2">
      <c r="A6" s="7" t="str">
        <f>'Unos osnovnih podataka i upute'!A7</f>
        <v>Oznaka škole:</v>
      </c>
      <c r="B6" s="93">
        <f>'Unos osnovnih podataka i upute'!B7:I7</f>
        <v>0</v>
      </c>
      <c r="C6" s="124" t="s">
        <v>22</v>
      </c>
      <c r="D6" s="26"/>
      <c r="E6" s="15"/>
      <c r="F6" s="65"/>
      <c r="G6" s="65"/>
      <c r="H6" s="15"/>
      <c r="I6" s="3"/>
      <c r="J6" s="3"/>
      <c r="K6" s="37"/>
      <c r="L6" s="15"/>
    </row>
    <row r="7" spans="1:12" s="2" customFormat="1" ht="6" customHeight="1" x14ac:dyDescent="0.2">
      <c r="A7" s="11"/>
      <c r="B7" s="12"/>
      <c r="C7" s="131"/>
      <c r="D7" s="26"/>
      <c r="E7" s="15"/>
      <c r="F7" s="65"/>
      <c r="G7" s="65"/>
      <c r="H7" s="15"/>
      <c r="I7" s="3"/>
      <c r="J7" s="3"/>
      <c r="K7" s="37"/>
      <c r="L7" s="15"/>
    </row>
    <row r="8" spans="1:12" s="2" customFormat="1" ht="14.1" customHeight="1" thickBot="1" x14ac:dyDescent="0.25">
      <c r="A8" s="10" t="s">
        <v>16</v>
      </c>
      <c r="B8" s="13" t="s">
        <v>8</v>
      </c>
      <c r="C8" s="126"/>
      <c r="D8" s="26"/>
      <c r="E8" s="15"/>
      <c r="F8" s="65"/>
      <c r="G8" s="65"/>
      <c r="H8" s="15"/>
      <c r="I8" s="3"/>
      <c r="J8" s="3"/>
      <c r="K8" s="37"/>
      <c r="L8" s="15"/>
    </row>
    <row r="9" spans="1:12" s="2" customFormat="1" ht="6" customHeight="1" x14ac:dyDescent="0.2">
      <c r="A9" s="6"/>
      <c r="B9" s="5"/>
      <c r="C9" s="5"/>
      <c r="D9" s="26"/>
      <c r="E9" s="15"/>
      <c r="F9" s="65"/>
      <c r="G9" s="65"/>
      <c r="H9" s="15"/>
      <c r="I9" s="3"/>
      <c r="J9" s="3"/>
      <c r="K9" s="37"/>
      <c r="L9" s="15"/>
    </row>
    <row r="10" spans="1:12" s="2" customFormat="1" ht="20.100000000000001" customHeight="1" x14ac:dyDescent="0.2">
      <c r="A10" s="28" t="s">
        <v>0</v>
      </c>
      <c r="B10" s="29" t="s">
        <v>2</v>
      </c>
      <c r="C10" s="29" t="s">
        <v>1</v>
      </c>
      <c r="D10" s="59" t="s">
        <v>13</v>
      </c>
      <c r="E10" s="60" t="s">
        <v>15</v>
      </c>
      <c r="F10" s="66" t="s">
        <v>14</v>
      </c>
      <c r="G10" s="71" t="s">
        <v>18</v>
      </c>
      <c r="H10" s="62" t="s">
        <v>17</v>
      </c>
      <c r="I10" s="66" t="s">
        <v>11</v>
      </c>
      <c r="J10" s="66" t="s">
        <v>12</v>
      </c>
      <c r="K10" s="61" t="s">
        <v>19</v>
      </c>
      <c r="L10" s="62" t="s">
        <v>20</v>
      </c>
    </row>
    <row r="11" spans="1:12" s="2" customFormat="1" ht="14.45" customHeight="1" x14ac:dyDescent="0.2">
      <c r="A11" s="88">
        <v>1</v>
      </c>
      <c r="B11" s="45"/>
      <c r="C11" s="45"/>
      <c r="D11" s="25" t="str">
        <f>IFERROR(VLOOKUP(VALUE($A11),[1]Student!$A$5:$BA$103,COLUMN(BA:BA),FALSE),"")</f>
        <v/>
      </c>
      <c r="E11" s="63" t="str">
        <f>IFERROR(VLOOKUP(VALUE($A11),[1]Student!$A$5:$BA$103,COLUMN(AA:AA),FALSE),"")</f>
        <v/>
      </c>
      <c r="F11" s="67" t="str">
        <f>IF(LEN(INDEX(B$10:C$109,2,1))&lt;2,IF(LEN(INDEX(B$10:C$109,2,2))&lt;2,"",$B$8),$B$8)</f>
        <v/>
      </c>
      <c r="G11" s="89" t="str">
        <f>IF($F11="",IF($D11="","","SŠ"),"SŠ")</f>
        <v/>
      </c>
      <c r="H11" s="16" t="str">
        <f>IF($G11="","",$B$6)</f>
        <v/>
      </c>
      <c r="I11" s="74" t="str">
        <f>IFERROR(VLOOKUP($H11,'[2]Klokan-Prijave'!$A$2:$C$1000,2,FALSE),"")</f>
        <v/>
      </c>
      <c r="J11" s="91" t="str">
        <f>IFERROR(VLOOKUP($H11,'[2]Klokan-Prijave'!$A$2:$C$1000,3,FALSE),"")</f>
        <v/>
      </c>
      <c r="K11" s="17" t="str">
        <f>IF(D11="","",D11/120)</f>
        <v/>
      </c>
      <c r="L11" s="16" t="str">
        <f>IF(D11="","",SUMPRODUCT((D11&lt;D$11:D$109)/COUNTIF(D$11:D$109,D$11:D$109)))</f>
        <v/>
      </c>
    </row>
    <row r="12" spans="1:12" s="2" customFormat="1" ht="14.45" customHeight="1" x14ac:dyDescent="0.2">
      <c r="A12" s="88">
        <v>2</v>
      </c>
      <c r="B12" s="45"/>
      <c r="C12" s="46"/>
      <c r="D12" s="25" t="str">
        <f>IFERROR(VLOOKUP(VALUE($A12),[1]Student!$A$5:$BA$103,COLUMN(BA:BA),FALSE),"")</f>
        <v/>
      </c>
      <c r="E12" s="63" t="str">
        <f>IFERROR(VLOOKUP(VALUE($A12),[1]Student!$A$5:$BA$103,COLUMN(AA:AA),FALSE),"")</f>
        <v/>
      </c>
      <c r="F12" s="68" t="str">
        <f>IF(LEN(INDEX(B$10:C$109,3,1))&lt;2,IF(LEN(INDEX(B$10:C$109,3,2))&lt;2,"",$B$8),$B$8)</f>
        <v/>
      </c>
      <c r="G12" s="89" t="str">
        <f t="shared" ref="G12:G75" si="0">IF($F12="",IF($D12="","","SŠ"),"SŠ")</f>
        <v/>
      </c>
      <c r="H12" s="16" t="str">
        <f t="shared" ref="H12:H75" si="1">IF($G12="","",$B$6)</f>
        <v/>
      </c>
      <c r="I12" s="74" t="str">
        <f>IFERROR(VLOOKUP($H12,'[2]Klokan-Prijave'!$A$2:$C$1000,2,FALSE),"")</f>
        <v/>
      </c>
      <c r="J12" s="91" t="str">
        <f>IFERROR(VLOOKUP($H12,'[2]Klokan-Prijave'!$A$2:$C$1000,3,FALSE),"")</f>
        <v/>
      </c>
      <c r="K12" s="24" t="str">
        <f t="shared" ref="K12:K75" si="2">IF(D12="","",D12/120)</f>
        <v/>
      </c>
      <c r="L12" s="14" t="str">
        <f t="shared" ref="L12:L75" si="3">IF(D12="","",SUMPRODUCT((D12&lt;D$11:D$109)/COUNTIF(D$11:D$109,D$11:D$109)))</f>
        <v/>
      </c>
    </row>
    <row r="13" spans="1:12" s="2" customFormat="1" ht="14.45" customHeight="1" x14ac:dyDescent="0.2">
      <c r="A13" s="88">
        <v>3</v>
      </c>
      <c r="B13" s="46"/>
      <c r="C13" s="45"/>
      <c r="D13" s="25" t="str">
        <f>IFERROR(VLOOKUP(VALUE($A13),[1]Student!$A$5:$BA$103,COLUMN(BA:BA),FALSE),"")</f>
        <v/>
      </c>
      <c r="E13" s="63" t="str">
        <f>IFERROR(VLOOKUP(VALUE($A13),[1]Student!$A$5:$BA$103,COLUMN(AA:AA),FALSE),"")</f>
        <v/>
      </c>
      <c r="F13" s="68" t="str">
        <f>IF(LEN(INDEX(B$10:C$109,4,1))&lt;2,IF(LEN(INDEX(B$10:C$109,4,2))&lt;2,"",$B$8),$B$8)</f>
        <v/>
      </c>
      <c r="G13" s="89" t="str">
        <f t="shared" si="0"/>
        <v/>
      </c>
      <c r="H13" s="16" t="str">
        <f t="shared" si="1"/>
        <v/>
      </c>
      <c r="I13" s="74" t="str">
        <f>IFERROR(VLOOKUP($H13,'[2]Klokan-Prijave'!$A$2:$C$1000,2,FALSE),"")</f>
        <v/>
      </c>
      <c r="J13" s="91" t="str">
        <f>IFERROR(VLOOKUP($H13,'[2]Klokan-Prijave'!$A$2:$C$1000,3,FALSE),"")</f>
        <v/>
      </c>
      <c r="K13" s="24" t="str">
        <f t="shared" si="2"/>
        <v/>
      </c>
      <c r="L13" s="14" t="str">
        <f t="shared" si="3"/>
        <v/>
      </c>
    </row>
    <row r="14" spans="1:12" ht="14.45" customHeight="1" x14ac:dyDescent="0.2">
      <c r="A14" s="88">
        <v>4</v>
      </c>
      <c r="B14" s="46"/>
      <c r="C14" s="46"/>
      <c r="D14" s="25" t="str">
        <f>IFERROR(VLOOKUP(VALUE($A14),[1]Student!$A$5:$BA$103,COLUMN(BA:BA),FALSE),"")</f>
        <v/>
      </c>
      <c r="E14" s="63" t="str">
        <f>IFERROR(VLOOKUP(VALUE($A14),[1]Student!$A$5:$BA$103,COLUMN(AA:AA),FALSE),"")</f>
        <v/>
      </c>
      <c r="F14" s="78" t="str">
        <f>IF(LEN(INDEX(B$10:C$109,5,1))&lt;2,IF(LEN(INDEX(B$10:C$109,5,2))&lt;2,"",$B$8),$B$8)</f>
        <v/>
      </c>
      <c r="G14" s="89" t="str">
        <f t="shared" si="0"/>
        <v/>
      </c>
      <c r="H14" s="16" t="str">
        <f t="shared" si="1"/>
        <v/>
      </c>
      <c r="I14" s="74" t="str">
        <f>IFERROR(VLOOKUP($H14,'[2]Klokan-Prijave'!$A$2:$C$1000,2,FALSE),"")</f>
        <v/>
      </c>
      <c r="J14" s="91" t="str">
        <f>IFERROR(VLOOKUP($H14,'[2]Klokan-Prijave'!$A$2:$C$1000,3,FALSE),"")</f>
        <v/>
      </c>
      <c r="K14" s="39" t="str">
        <f t="shared" si="2"/>
        <v/>
      </c>
      <c r="L14" s="18" t="str">
        <f t="shared" si="3"/>
        <v/>
      </c>
    </row>
    <row r="15" spans="1:12" ht="14.45" customHeight="1" x14ac:dyDescent="0.2">
      <c r="A15" s="88">
        <v>5</v>
      </c>
      <c r="B15" s="46"/>
      <c r="C15" s="46"/>
      <c r="D15" s="25" t="str">
        <f>IFERROR(VLOOKUP(VALUE($A15),[1]Student!$A$5:$BA$103,COLUMN(BA:BA),FALSE),"")</f>
        <v/>
      </c>
      <c r="E15" s="63" t="str">
        <f>IFERROR(VLOOKUP(VALUE($A15),[1]Student!$A$5:$BA$103,COLUMN(AA:AA),FALSE),"")</f>
        <v/>
      </c>
      <c r="F15" s="78" t="str">
        <f>IF(LEN(INDEX(B$10:C$109,6,1))&lt;2,IF(LEN(INDEX(B$10:C$109,6,2))&lt;2,"",$B$8),$B$8)</f>
        <v/>
      </c>
      <c r="G15" s="89" t="str">
        <f t="shared" si="0"/>
        <v/>
      </c>
      <c r="H15" s="16" t="str">
        <f t="shared" si="1"/>
        <v/>
      </c>
      <c r="I15" s="74" t="str">
        <f>IFERROR(VLOOKUP($H15,'[2]Klokan-Prijave'!$A$2:$C$1000,2,FALSE),"")</f>
        <v/>
      </c>
      <c r="J15" s="91" t="str">
        <f>IFERROR(VLOOKUP($H15,'[2]Klokan-Prijave'!$A$2:$C$1000,3,FALSE),"")</f>
        <v/>
      </c>
      <c r="K15" s="39" t="str">
        <f t="shared" si="2"/>
        <v/>
      </c>
      <c r="L15" s="18" t="str">
        <f t="shared" si="3"/>
        <v/>
      </c>
    </row>
    <row r="16" spans="1:12" ht="14.45" customHeight="1" x14ac:dyDescent="0.2">
      <c r="A16" s="88">
        <v>6</v>
      </c>
      <c r="B16" s="46"/>
      <c r="C16" s="46"/>
      <c r="D16" s="25" t="str">
        <f>IFERROR(VLOOKUP(VALUE($A16),[1]Student!$A$5:$BA$103,COLUMN(BA:BA),FALSE),"")</f>
        <v/>
      </c>
      <c r="E16" s="63" t="str">
        <f>IFERROR(VLOOKUP(VALUE($A16),[1]Student!$A$5:$BA$103,COLUMN(AA:AA),FALSE),"")</f>
        <v/>
      </c>
      <c r="F16" s="78" t="str">
        <f>IF(LEN(INDEX(B$10:C$109,7,1))&lt;2,IF(LEN(INDEX(B$10:C$109,7,2))&lt;2,"",$B$8),$B$8)</f>
        <v/>
      </c>
      <c r="G16" s="89" t="str">
        <f t="shared" si="0"/>
        <v/>
      </c>
      <c r="H16" s="16" t="str">
        <f t="shared" si="1"/>
        <v/>
      </c>
      <c r="I16" s="74" t="str">
        <f>IFERROR(VLOOKUP($H16,'[2]Klokan-Prijave'!$A$2:$C$1000,2,FALSE),"")</f>
        <v/>
      </c>
      <c r="J16" s="91" t="str">
        <f>IFERROR(VLOOKUP($H16,'[2]Klokan-Prijave'!$A$2:$C$1000,3,FALSE),"")</f>
        <v/>
      </c>
      <c r="K16" s="39" t="str">
        <f t="shared" si="2"/>
        <v/>
      </c>
      <c r="L16" s="18" t="str">
        <f t="shared" si="3"/>
        <v/>
      </c>
    </row>
    <row r="17" spans="1:12" ht="14.45" customHeight="1" x14ac:dyDescent="0.2">
      <c r="A17" s="88">
        <v>7</v>
      </c>
      <c r="B17" s="46"/>
      <c r="C17" s="46"/>
      <c r="D17" s="25" t="str">
        <f>IFERROR(VLOOKUP(VALUE($A17),[1]Student!$A$5:$BA$103,COLUMN(BA:BA),FALSE),"")</f>
        <v/>
      </c>
      <c r="E17" s="63" t="str">
        <f>IFERROR(VLOOKUP(VALUE($A17),[1]Student!$A$5:$BA$103,COLUMN(AA:AA),FALSE),"")</f>
        <v/>
      </c>
      <c r="F17" s="78" t="str">
        <f>IF(LEN(INDEX(B$10:C$109,8,1))&lt;2,IF(LEN(INDEX(B$10:C$109,8,2))&lt;2,"",$B$8),$B$8)</f>
        <v/>
      </c>
      <c r="G17" s="89" t="str">
        <f t="shared" si="0"/>
        <v/>
      </c>
      <c r="H17" s="16" t="str">
        <f t="shared" si="1"/>
        <v/>
      </c>
      <c r="I17" s="74" t="str">
        <f>IFERROR(VLOOKUP($H17,'[2]Klokan-Prijave'!$A$2:$C$1000,2,FALSE),"")</f>
        <v/>
      </c>
      <c r="J17" s="91" t="str">
        <f>IFERROR(VLOOKUP($H17,'[2]Klokan-Prijave'!$A$2:$C$1000,3,FALSE),"")</f>
        <v/>
      </c>
      <c r="K17" s="39" t="str">
        <f t="shared" si="2"/>
        <v/>
      </c>
      <c r="L17" s="18" t="str">
        <f t="shared" si="3"/>
        <v/>
      </c>
    </row>
    <row r="18" spans="1:12" ht="14.45" customHeight="1" x14ac:dyDescent="0.2">
      <c r="A18" s="88">
        <v>8</v>
      </c>
      <c r="B18" s="46"/>
      <c r="C18" s="46"/>
      <c r="D18" s="25" t="str">
        <f>IFERROR(VLOOKUP(VALUE($A18),[1]Student!$A$5:$BA$103,COLUMN(BA:BA),FALSE),"")</f>
        <v/>
      </c>
      <c r="E18" s="63" t="str">
        <f>IFERROR(VLOOKUP(VALUE($A18),[1]Student!$A$5:$BA$103,COLUMN(AA:AA),FALSE),"")</f>
        <v/>
      </c>
      <c r="F18" s="78" t="str">
        <f>IF(LEN(INDEX(B$10:C$109,9,1))&lt;2,IF(LEN(INDEX(B$10:C$109,9,2))&lt;2,"",$B$8),$B$8)</f>
        <v/>
      </c>
      <c r="G18" s="89" t="str">
        <f t="shared" si="0"/>
        <v/>
      </c>
      <c r="H18" s="16" t="str">
        <f t="shared" si="1"/>
        <v/>
      </c>
      <c r="I18" s="74" t="str">
        <f>IFERROR(VLOOKUP($H18,'[2]Klokan-Prijave'!$A$2:$C$1000,2,FALSE),"")</f>
        <v/>
      </c>
      <c r="J18" s="91" t="str">
        <f>IFERROR(VLOOKUP($H18,'[2]Klokan-Prijave'!$A$2:$C$1000,3,FALSE),"")</f>
        <v/>
      </c>
      <c r="K18" s="39" t="str">
        <f t="shared" si="2"/>
        <v/>
      </c>
      <c r="L18" s="18" t="str">
        <f t="shared" si="3"/>
        <v/>
      </c>
    </row>
    <row r="19" spans="1:12" ht="14.45" customHeight="1" x14ac:dyDescent="0.2">
      <c r="A19" s="88">
        <v>9</v>
      </c>
      <c r="B19" s="46"/>
      <c r="C19" s="46"/>
      <c r="D19" s="25" t="str">
        <f>IFERROR(VLOOKUP(VALUE($A19),[1]Student!$A$5:$BA$103,COLUMN(BA:BA),FALSE),"")</f>
        <v/>
      </c>
      <c r="E19" s="63" t="str">
        <f>IFERROR(VLOOKUP(VALUE($A19),[1]Student!$A$5:$BA$103,COLUMN(AA:AA),FALSE),"")</f>
        <v/>
      </c>
      <c r="F19" s="78" t="str">
        <f>IF(LEN(INDEX(B$10:C$109,10,1))&lt;2,IF(LEN(INDEX(B$10:C$109,10,2))&lt;2,"",$B$8),$B$8)</f>
        <v/>
      </c>
      <c r="G19" s="89" t="str">
        <f t="shared" si="0"/>
        <v/>
      </c>
      <c r="H19" s="16" t="str">
        <f t="shared" si="1"/>
        <v/>
      </c>
      <c r="I19" s="74" t="str">
        <f>IFERROR(VLOOKUP($H19,'[2]Klokan-Prijave'!$A$2:$C$1000,2,FALSE),"")</f>
        <v/>
      </c>
      <c r="J19" s="91" t="str">
        <f>IFERROR(VLOOKUP($H19,'[2]Klokan-Prijave'!$A$2:$C$1000,3,FALSE),"")</f>
        <v/>
      </c>
      <c r="K19" s="39" t="str">
        <f t="shared" si="2"/>
        <v/>
      </c>
      <c r="L19" s="18" t="str">
        <f t="shared" si="3"/>
        <v/>
      </c>
    </row>
    <row r="20" spans="1:12" ht="14.45" customHeight="1" x14ac:dyDescent="0.2">
      <c r="A20" s="88">
        <v>10</v>
      </c>
      <c r="B20" s="46"/>
      <c r="C20" s="46"/>
      <c r="D20" s="25" t="str">
        <f>IFERROR(VLOOKUP(VALUE($A20),[1]Student!$A$5:$BA$103,COLUMN(BA:BA),FALSE),"")</f>
        <v/>
      </c>
      <c r="E20" s="63" t="str">
        <f>IFERROR(VLOOKUP(VALUE($A20),[1]Student!$A$5:$BA$103,COLUMN(AA:AA),FALSE),"")</f>
        <v/>
      </c>
      <c r="F20" s="78" t="str">
        <f>IF(LEN(INDEX(B$10:C$109,11,1))&lt;2,IF(LEN(INDEX(B$10:C$109,11,2))&lt;2,"",$B$8),$B$8)</f>
        <v/>
      </c>
      <c r="G20" s="89" t="str">
        <f t="shared" si="0"/>
        <v/>
      </c>
      <c r="H20" s="16" t="str">
        <f t="shared" si="1"/>
        <v/>
      </c>
      <c r="I20" s="74" t="str">
        <f>IFERROR(VLOOKUP($H20,'[2]Klokan-Prijave'!$A$2:$C$1000,2,FALSE),"")</f>
        <v/>
      </c>
      <c r="J20" s="91" t="str">
        <f>IFERROR(VLOOKUP($H20,'[2]Klokan-Prijave'!$A$2:$C$1000,3,FALSE),"")</f>
        <v/>
      </c>
      <c r="K20" s="39" t="str">
        <f t="shared" si="2"/>
        <v/>
      </c>
      <c r="L20" s="18" t="str">
        <f t="shared" si="3"/>
        <v/>
      </c>
    </row>
    <row r="21" spans="1:12" ht="14.45" customHeight="1" x14ac:dyDescent="0.2">
      <c r="A21" s="88">
        <v>11</v>
      </c>
      <c r="B21" s="46"/>
      <c r="C21" s="46"/>
      <c r="D21" s="25" t="str">
        <f>IFERROR(VLOOKUP(VALUE($A21),[1]Student!$A$5:$BA$103,COLUMN(BA:BA),FALSE),"")</f>
        <v/>
      </c>
      <c r="E21" s="63" t="str">
        <f>IFERROR(VLOOKUP(VALUE($A21),[1]Student!$A$5:$BA$103,COLUMN(AA:AA),FALSE),"")</f>
        <v/>
      </c>
      <c r="F21" s="78" t="str">
        <f>IF(LEN(INDEX(B$10:C$109,12,1))&lt;2,IF(LEN(INDEX(B$10:C$109,12,2))&lt;2,"",$B$8),$B$8)</f>
        <v/>
      </c>
      <c r="G21" s="89" t="str">
        <f t="shared" si="0"/>
        <v/>
      </c>
      <c r="H21" s="16" t="str">
        <f t="shared" si="1"/>
        <v/>
      </c>
      <c r="I21" s="74" t="str">
        <f>IFERROR(VLOOKUP($H21,'[2]Klokan-Prijave'!$A$2:$C$1000,2,FALSE),"")</f>
        <v/>
      </c>
      <c r="J21" s="91" t="str">
        <f>IFERROR(VLOOKUP($H21,'[2]Klokan-Prijave'!$A$2:$C$1000,3,FALSE),"")</f>
        <v/>
      </c>
      <c r="K21" s="39" t="str">
        <f t="shared" si="2"/>
        <v/>
      </c>
      <c r="L21" s="18" t="str">
        <f t="shared" si="3"/>
        <v/>
      </c>
    </row>
    <row r="22" spans="1:12" ht="14.45" customHeight="1" x14ac:dyDescent="0.2">
      <c r="A22" s="88">
        <v>12</v>
      </c>
      <c r="B22" s="46"/>
      <c r="C22" s="46"/>
      <c r="D22" s="25" t="str">
        <f>IFERROR(VLOOKUP(VALUE($A22),[1]Student!$A$5:$BA$103,COLUMN(BA:BA),FALSE),"")</f>
        <v/>
      </c>
      <c r="E22" s="63" t="str">
        <f>IFERROR(VLOOKUP(VALUE($A22),[1]Student!$A$5:$BA$103,COLUMN(AA:AA),FALSE),"")</f>
        <v/>
      </c>
      <c r="F22" s="78" t="str">
        <f>IF(LEN(INDEX(B$10:C$109,13,1))&lt;2,IF(LEN(INDEX(B$10:C$109,13,2))&lt;2,"",$B$8),$B$8)</f>
        <v/>
      </c>
      <c r="G22" s="89" t="str">
        <f t="shared" si="0"/>
        <v/>
      </c>
      <c r="H22" s="16" t="str">
        <f t="shared" si="1"/>
        <v/>
      </c>
      <c r="I22" s="74" t="str">
        <f>IFERROR(VLOOKUP($H22,'[2]Klokan-Prijave'!$A$2:$C$1000,2,FALSE),"")</f>
        <v/>
      </c>
      <c r="J22" s="91" t="str">
        <f>IFERROR(VLOOKUP($H22,'[2]Klokan-Prijave'!$A$2:$C$1000,3,FALSE),"")</f>
        <v/>
      </c>
      <c r="K22" s="39" t="str">
        <f t="shared" si="2"/>
        <v/>
      </c>
      <c r="L22" s="18" t="str">
        <f t="shared" si="3"/>
        <v/>
      </c>
    </row>
    <row r="23" spans="1:12" ht="14.45" customHeight="1" x14ac:dyDescent="0.2">
      <c r="A23" s="88">
        <v>13</v>
      </c>
      <c r="B23" s="46"/>
      <c r="C23" s="46"/>
      <c r="D23" s="25" t="str">
        <f>IFERROR(VLOOKUP(VALUE($A23),[1]Student!$A$5:$BA$103,COLUMN(BA:BA),FALSE),"")</f>
        <v/>
      </c>
      <c r="E23" s="63" t="str">
        <f>IFERROR(VLOOKUP(VALUE($A23),[1]Student!$A$5:$BA$103,COLUMN(AA:AA),FALSE),"")</f>
        <v/>
      </c>
      <c r="F23" s="78" t="str">
        <f>IF(LEN(INDEX(B$10:C$109,14,1))&lt;2,IF(LEN(INDEX(B$10:C$109,14,2))&lt;2,"",$B$8),$B$8)</f>
        <v/>
      </c>
      <c r="G23" s="89" t="str">
        <f t="shared" si="0"/>
        <v/>
      </c>
      <c r="H23" s="16" t="str">
        <f t="shared" si="1"/>
        <v/>
      </c>
      <c r="I23" s="74" t="str">
        <f>IFERROR(VLOOKUP($H23,'[2]Klokan-Prijave'!$A$2:$C$1000,2,FALSE),"")</f>
        <v/>
      </c>
      <c r="J23" s="91" t="str">
        <f>IFERROR(VLOOKUP($H23,'[2]Klokan-Prijave'!$A$2:$C$1000,3,FALSE),"")</f>
        <v/>
      </c>
      <c r="K23" s="39" t="str">
        <f t="shared" si="2"/>
        <v/>
      </c>
      <c r="L23" s="18" t="str">
        <f t="shared" si="3"/>
        <v/>
      </c>
    </row>
    <row r="24" spans="1:12" ht="14.45" customHeight="1" x14ac:dyDescent="0.2">
      <c r="A24" s="88">
        <v>14</v>
      </c>
      <c r="B24" s="46"/>
      <c r="C24" s="46"/>
      <c r="D24" s="25" t="str">
        <f>IFERROR(VLOOKUP(VALUE($A24),[1]Student!$A$5:$BA$103,COLUMN(BA:BA),FALSE),"")</f>
        <v/>
      </c>
      <c r="E24" s="63" t="str">
        <f>IFERROR(VLOOKUP(VALUE($A24),[1]Student!$A$5:$BA$103,COLUMN(AA:AA),FALSE),"")</f>
        <v/>
      </c>
      <c r="F24" s="78" t="str">
        <f>IF(LEN(INDEX(B$10:C$109,15,1))&lt;2,IF(LEN(INDEX(B$10:C$109,15,2))&lt;2,"",$B$8),$B$8)</f>
        <v/>
      </c>
      <c r="G24" s="89" t="str">
        <f t="shared" si="0"/>
        <v/>
      </c>
      <c r="H24" s="16" t="str">
        <f t="shared" si="1"/>
        <v/>
      </c>
      <c r="I24" s="74" t="str">
        <f>IFERROR(VLOOKUP($H24,'[2]Klokan-Prijave'!$A$2:$C$1000,2,FALSE),"")</f>
        <v/>
      </c>
      <c r="J24" s="91" t="str">
        <f>IFERROR(VLOOKUP($H24,'[2]Klokan-Prijave'!$A$2:$C$1000,3,FALSE),"")</f>
        <v/>
      </c>
      <c r="K24" s="39" t="str">
        <f t="shared" si="2"/>
        <v/>
      </c>
      <c r="L24" s="18" t="str">
        <f t="shared" si="3"/>
        <v/>
      </c>
    </row>
    <row r="25" spans="1:12" ht="14.45" customHeight="1" x14ac:dyDescent="0.2">
      <c r="A25" s="88">
        <v>15</v>
      </c>
      <c r="B25" s="46"/>
      <c r="C25" s="46"/>
      <c r="D25" s="25" t="str">
        <f>IFERROR(VLOOKUP(VALUE($A25),[1]Student!$A$5:$BA$103,COLUMN(BA:BA),FALSE),"")</f>
        <v/>
      </c>
      <c r="E25" s="63" t="str">
        <f>IFERROR(VLOOKUP(VALUE($A25),[1]Student!$A$5:$BA$103,COLUMN(AA:AA),FALSE),"")</f>
        <v/>
      </c>
      <c r="F25" s="78" t="str">
        <f>IF(LEN(INDEX(B$10:C$109,16,1))&lt;2,IF(LEN(INDEX(B$10:C$109,16,2))&lt;2,"",$B$8),$B$8)</f>
        <v/>
      </c>
      <c r="G25" s="89" t="str">
        <f t="shared" si="0"/>
        <v/>
      </c>
      <c r="H25" s="16" t="str">
        <f t="shared" si="1"/>
        <v/>
      </c>
      <c r="I25" s="74" t="str">
        <f>IFERROR(VLOOKUP($H25,'[2]Klokan-Prijave'!$A$2:$C$1000,2,FALSE),"")</f>
        <v/>
      </c>
      <c r="J25" s="91" t="str">
        <f>IFERROR(VLOOKUP($H25,'[2]Klokan-Prijave'!$A$2:$C$1000,3,FALSE),"")</f>
        <v/>
      </c>
      <c r="K25" s="39" t="str">
        <f t="shared" si="2"/>
        <v/>
      </c>
      <c r="L25" s="18" t="str">
        <f t="shared" si="3"/>
        <v/>
      </c>
    </row>
    <row r="26" spans="1:12" ht="14.45" customHeight="1" x14ac:dyDescent="0.2">
      <c r="A26" s="88">
        <v>16</v>
      </c>
      <c r="B26" s="46"/>
      <c r="C26" s="46"/>
      <c r="D26" s="25" t="str">
        <f>IFERROR(VLOOKUP(VALUE($A26),[1]Student!$A$5:$BA$103,COLUMN(BA:BA),FALSE),"")</f>
        <v/>
      </c>
      <c r="E26" s="63" t="str">
        <f>IFERROR(VLOOKUP(VALUE($A26),[1]Student!$A$5:$BA$103,COLUMN(AA:AA),FALSE),"")</f>
        <v/>
      </c>
      <c r="F26" s="78" t="str">
        <f>IF(LEN(INDEX(B$10:C$109,17,1))&lt;2,IF(LEN(INDEX(B$10:C$109,17,2))&lt;2,"",$B$8),$B$8)</f>
        <v/>
      </c>
      <c r="G26" s="89" t="str">
        <f t="shared" si="0"/>
        <v/>
      </c>
      <c r="H26" s="16" t="str">
        <f t="shared" si="1"/>
        <v/>
      </c>
      <c r="I26" s="74" t="str">
        <f>IFERROR(VLOOKUP($H26,'[2]Klokan-Prijave'!$A$2:$C$1000,2,FALSE),"")</f>
        <v/>
      </c>
      <c r="J26" s="91" t="str">
        <f>IFERROR(VLOOKUP($H26,'[2]Klokan-Prijave'!$A$2:$C$1000,3,FALSE),"")</f>
        <v/>
      </c>
      <c r="K26" s="39" t="str">
        <f t="shared" si="2"/>
        <v/>
      </c>
      <c r="L26" s="18" t="str">
        <f t="shared" si="3"/>
        <v/>
      </c>
    </row>
    <row r="27" spans="1:12" ht="14.45" customHeight="1" x14ac:dyDescent="0.2">
      <c r="A27" s="88">
        <v>17</v>
      </c>
      <c r="B27" s="46"/>
      <c r="C27" s="46"/>
      <c r="D27" s="25" t="str">
        <f>IFERROR(VLOOKUP(VALUE($A27),[1]Student!$A$5:$BA$103,COLUMN(BA:BA),FALSE),"")</f>
        <v/>
      </c>
      <c r="E27" s="63" t="str">
        <f>IFERROR(VLOOKUP(VALUE($A27),[1]Student!$A$5:$BA$103,COLUMN(AA:AA),FALSE),"")</f>
        <v/>
      </c>
      <c r="F27" s="78" t="str">
        <f>IF(LEN(INDEX(B$10:C$109,18,1))&lt;2,IF(LEN(INDEX(B$10:C$109,18,2))&lt;2,"",$B$8),$B$8)</f>
        <v/>
      </c>
      <c r="G27" s="89" t="str">
        <f t="shared" si="0"/>
        <v/>
      </c>
      <c r="H27" s="16" t="str">
        <f t="shared" si="1"/>
        <v/>
      </c>
      <c r="I27" s="74" t="str">
        <f>IFERROR(VLOOKUP($H27,'[2]Klokan-Prijave'!$A$2:$C$1000,2,FALSE),"")</f>
        <v/>
      </c>
      <c r="J27" s="91" t="str">
        <f>IFERROR(VLOOKUP($H27,'[2]Klokan-Prijave'!$A$2:$C$1000,3,FALSE),"")</f>
        <v/>
      </c>
      <c r="K27" s="39" t="str">
        <f t="shared" si="2"/>
        <v/>
      </c>
      <c r="L27" s="18" t="str">
        <f t="shared" si="3"/>
        <v/>
      </c>
    </row>
    <row r="28" spans="1:12" ht="14.45" customHeight="1" x14ac:dyDescent="0.2">
      <c r="A28" s="88">
        <v>18</v>
      </c>
      <c r="B28" s="46"/>
      <c r="C28" s="46"/>
      <c r="D28" s="25" t="str">
        <f>IFERROR(VLOOKUP(VALUE($A28),[1]Student!$A$5:$BA$103,COLUMN(BA:BA),FALSE),"")</f>
        <v/>
      </c>
      <c r="E28" s="63" t="str">
        <f>IFERROR(VLOOKUP(VALUE($A28),[1]Student!$A$5:$BA$103,COLUMN(AA:AA),FALSE),"")</f>
        <v/>
      </c>
      <c r="F28" s="78" t="str">
        <f>IF(LEN(INDEX(B$10:C$109,19,1))&lt;2,IF(LEN(INDEX(B$10:C$109,19,2))&lt;2,"",$B$8),$B$8)</f>
        <v/>
      </c>
      <c r="G28" s="89" t="str">
        <f t="shared" si="0"/>
        <v/>
      </c>
      <c r="H28" s="16" t="str">
        <f t="shared" si="1"/>
        <v/>
      </c>
      <c r="I28" s="74" t="str">
        <f>IFERROR(VLOOKUP($H28,'[2]Klokan-Prijave'!$A$2:$C$1000,2,FALSE),"")</f>
        <v/>
      </c>
      <c r="J28" s="91" t="str">
        <f>IFERROR(VLOOKUP($H28,'[2]Klokan-Prijave'!$A$2:$C$1000,3,FALSE),"")</f>
        <v/>
      </c>
      <c r="K28" s="39" t="str">
        <f t="shared" si="2"/>
        <v/>
      </c>
      <c r="L28" s="18" t="str">
        <f t="shared" si="3"/>
        <v/>
      </c>
    </row>
    <row r="29" spans="1:12" ht="14.45" customHeight="1" x14ac:dyDescent="0.2">
      <c r="A29" s="88">
        <v>19</v>
      </c>
      <c r="B29" s="46"/>
      <c r="C29" s="46"/>
      <c r="D29" s="25" t="str">
        <f>IFERROR(VLOOKUP(VALUE($A29),[1]Student!$A$5:$BA$103,COLUMN(BA:BA),FALSE),"")</f>
        <v/>
      </c>
      <c r="E29" s="63" t="str">
        <f>IFERROR(VLOOKUP(VALUE($A29),[1]Student!$A$5:$BA$103,COLUMN(AA:AA),FALSE),"")</f>
        <v/>
      </c>
      <c r="F29" s="78" t="str">
        <f>IF(LEN(INDEX(B$10:C$109,20,1))&lt;2,IF(LEN(INDEX(B$10:C$109,20,2))&lt;2,"",$B$8),$B$8)</f>
        <v/>
      </c>
      <c r="G29" s="89" t="str">
        <f t="shared" si="0"/>
        <v/>
      </c>
      <c r="H29" s="16" t="str">
        <f t="shared" si="1"/>
        <v/>
      </c>
      <c r="I29" s="74" t="str">
        <f>IFERROR(VLOOKUP($H29,'[2]Klokan-Prijave'!$A$2:$C$1000,2,FALSE),"")</f>
        <v/>
      </c>
      <c r="J29" s="91" t="str">
        <f>IFERROR(VLOOKUP($H29,'[2]Klokan-Prijave'!$A$2:$C$1000,3,FALSE),"")</f>
        <v/>
      </c>
      <c r="K29" s="39" t="str">
        <f t="shared" si="2"/>
        <v/>
      </c>
      <c r="L29" s="18" t="str">
        <f t="shared" si="3"/>
        <v/>
      </c>
    </row>
    <row r="30" spans="1:12" ht="14.45" customHeight="1" x14ac:dyDescent="0.2">
      <c r="A30" s="88">
        <v>20</v>
      </c>
      <c r="B30" s="46"/>
      <c r="C30" s="58"/>
      <c r="D30" s="25" t="str">
        <f>IFERROR(VLOOKUP(VALUE($A30),[1]Student!$A$5:$BA$103,COLUMN(BA:BA),FALSE),"")</f>
        <v/>
      </c>
      <c r="E30" s="63" t="str">
        <f>IFERROR(VLOOKUP(VALUE($A30),[1]Student!$A$5:$BA$103,COLUMN(AA:AA),FALSE),"")</f>
        <v/>
      </c>
      <c r="F30" s="78" t="str">
        <f>IF(LEN(INDEX(B$10:C$109,21,1))&lt;2,IF(LEN(INDEX(B$10:C$109,21,2))&lt;2,"",$B$8),$B$8)</f>
        <v/>
      </c>
      <c r="G30" s="89" t="str">
        <f t="shared" si="0"/>
        <v/>
      </c>
      <c r="H30" s="16" t="str">
        <f t="shared" si="1"/>
        <v/>
      </c>
      <c r="I30" s="74" t="str">
        <f>IFERROR(VLOOKUP($H30,'[2]Klokan-Prijave'!$A$2:$C$1000,2,FALSE),"")</f>
        <v/>
      </c>
      <c r="J30" s="91" t="str">
        <f>IFERROR(VLOOKUP($H30,'[2]Klokan-Prijave'!$A$2:$C$1000,3,FALSE),"")</f>
        <v/>
      </c>
      <c r="K30" s="39" t="str">
        <f t="shared" si="2"/>
        <v/>
      </c>
      <c r="L30" s="18" t="str">
        <f t="shared" si="3"/>
        <v/>
      </c>
    </row>
    <row r="31" spans="1:12" ht="14.45" customHeight="1" x14ac:dyDescent="0.2">
      <c r="A31" s="88">
        <v>21</v>
      </c>
      <c r="B31" s="46"/>
      <c r="C31" s="46"/>
      <c r="D31" s="25" t="str">
        <f>IFERROR(VLOOKUP(VALUE($A31),[1]Student!$A$5:$BA$103,COLUMN(BA:BA),FALSE),"")</f>
        <v/>
      </c>
      <c r="E31" s="63" t="str">
        <f>IFERROR(VLOOKUP(VALUE($A31),[1]Student!$A$5:$BA$103,COLUMN(AA:AA),FALSE),"")</f>
        <v/>
      </c>
      <c r="F31" s="78" t="str">
        <f>IF(LEN(INDEX(B$10:C$109,22,1))&lt;2,IF(LEN(INDEX(B$10:C$109,22,2))&lt;2,"",$B$8),$B$8)</f>
        <v/>
      </c>
      <c r="G31" s="89" t="str">
        <f t="shared" si="0"/>
        <v/>
      </c>
      <c r="H31" s="16" t="str">
        <f t="shared" si="1"/>
        <v/>
      </c>
      <c r="I31" s="74" t="str">
        <f>IFERROR(VLOOKUP($H31,'[2]Klokan-Prijave'!$A$2:$C$1000,2,FALSE),"")</f>
        <v/>
      </c>
      <c r="J31" s="91" t="str">
        <f>IFERROR(VLOOKUP($H31,'[2]Klokan-Prijave'!$A$2:$C$1000,3,FALSE),"")</f>
        <v/>
      </c>
      <c r="K31" s="39" t="str">
        <f t="shared" si="2"/>
        <v/>
      </c>
      <c r="L31" s="18" t="str">
        <f t="shared" si="3"/>
        <v/>
      </c>
    </row>
    <row r="32" spans="1:12" ht="14.45" customHeight="1" x14ac:dyDescent="0.2">
      <c r="A32" s="88">
        <v>22</v>
      </c>
      <c r="B32" s="46"/>
      <c r="C32" s="46"/>
      <c r="D32" s="25" t="str">
        <f>IFERROR(VLOOKUP(VALUE($A32),[1]Student!$A$5:$BA$103,COLUMN(BA:BA),FALSE),"")</f>
        <v/>
      </c>
      <c r="E32" s="63" t="str">
        <f>IFERROR(VLOOKUP(VALUE($A32),[1]Student!$A$5:$BA$103,COLUMN(AA:AA),FALSE),"")</f>
        <v/>
      </c>
      <c r="F32" s="78" t="str">
        <f>IF(LEN(INDEX(B$10:C$109,23,1))&lt;2,IF(LEN(INDEX(B$10:C$109,23,2))&lt;2,"",$B$8),$B$8)</f>
        <v/>
      </c>
      <c r="G32" s="89" t="str">
        <f t="shared" si="0"/>
        <v/>
      </c>
      <c r="H32" s="16" t="str">
        <f t="shared" si="1"/>
        <v/>
      </c>
      <c r="I32" s="74" t="str">
        <f>IFERROR(VLOOKUP($H32,'[2]Klokan-Prijave'!$A$2:$C$1000,2,FALSE),"")</f>
        <v/>
      </c>
      <c r="J32" s="91" t="str">
        <f>IFERROR(VLOOKUP($H32,'[2]Klokan-Prijave'!$A$2:$C$1000,3,FALSE),"")</f>
        <v/>
      </c>
      <c r="K32" s="39" t="str">
        <f t="shared" si="2"/>
        <v/>
      </c>
      <c r="L32" s="18" t="str">
        <f t="shared" si="3"/>
        <v/>
      </c>
    </row>
    <row r="33" spans="1:12" ht="14.45" customHeight="1" x14ac:dyDescent="0.2">
      <c r="A33" s="88">
        <v>23</v>
      </c>
      <c r="B33" s="46"/>
      <c r="C33" s="46"/>
      <c r="D33" s="25" t="str">
        <f>IFERROR(VLOOKUP(VALUE($A33),[1]Student!$A$5:$BA$103,COLUMN(BA:BA),FALSE),"")</f>
        <v/>
      </c>
      <c r="E33" s="63" t="str">
        <f>IFERROR(VLOOKUP(VALUE($A33),[1]Student!$A$5:$BA$103,COLUMN(AA:AA),FALSE),"")</f>
        <v/>
      </c>
      <c r="F33" s="78" t="str">
        <f>IF(LEN(INDEX(B$10:C$109,24,1))&lt;2,IF(LEN(INDEX(B$10:C$109,24,2))&lt;2,"",$B$8),$B$8)</f>
        <v/>
      </c>
      <c r="G33" s="89" t="str">
        <f t="shared" si="0"/>
        <v/>
      </c>
      <c r="H33" s="16" t="str">
        <f t="shared" si="1"/>
        <v/>
      </c>
      <c r="I33" s="74" t="str">
        <f>IFERROR(VLOOKUP($H33,'[2]Klokan-Prijave'!$A$2:$C$1000,2,FALSE),"")</f>
        <v/>
      </c>
      <c r="J33" s="91" t="str">
        <f>IFERROR(VLOOKUP($H33,'[2]Klokan-Prijave'!$A$2:$C$1000,3,FALSE),"")</f>
        <v/>
      </c>
      <c r="K33" s="39" t="str">
        <f t="shared" si="2"/>
        <v/>
      </c>
      <c r="L33" s="18" t="str">
        <f t="shared" si="3"/>
        <v/>
      </c>
    </row>
    <row r="34" spans="1:12" ht="14.45" customHeight="1" x14ac:dyDescent="0.2">
      <c r="A34" s="88">
        <v>24</v>
      </c>
      <c r="B34" s="46"/>
      <c r="C34" s="46"/>
      <c r="D34" s="25" t="str">
        <f>IFERROR(VLOOKUP(VALUE($A34),[1]Student!$A$5:$BA$103,COLUMN(BA:BA),FALSE),"")</f>
        <v/>
      </c>
      <c r="E34" s="63" t="str">
        <f>IFERROR(VLOOKUP(VALUE($A34),[1]Student!$A$5:$BA$103,COLUMN(AA:AA),FALSE),"")</f>
        <v/>
      </c>
      <c r="F34" s="78" t="str">
        <f>IF(LEN(INDEX(B$10:C$109,25,1))&lt;2,IF(LEN(INDEX(B$10:C$109,25,2))&lt;2,"",$B$8),$B$8)</f>
        <v/>
      </c>
      <c r="G34" s="89" t="str">
        <f t="shared" si="0"/>
        <v/>
      </c>
      <c r="H34" s="16" t="str">
        <f t="shared" si="1"/>
        <v/>
      </c>
      <c r="I34" s="74" t="str">
        <f>IFERROR(VLOOKUP($H34,'[2]Klokan-Prijave'!$A$2:$C$1000,2,FALSE),"")</f>
        <v/>
      </c>
      <c r="J34" s="91" t="str">
        <f>IFERROR(VLOOKUP($H34,'[2]Klokan-Prijave'!$A$2:$C$1000,3,FALSE),"")</f>
        <v/>
      </c>
      <c r="K34" s="39" t="str">
        <f t="shared" si="2"/>
        <v/>
      </c>
      <c r="L34" s="18" t="str">
        <f t="shared" si="3"/>
        <v/>
      </c>
    </row>
    <row r="35" spans="1:12" ht="14.45" customHeight="1" x14ac:dyDescent="0.2">
      <c r="A35" s="88">
        <v>25</v>
      </c>
      <c r="B35" s="46"/>
      <c r="C35" s="46"/>
      <c r="D35" s="25" t="str">
        <f>IFERROR(VLOOKUP(VALUE($A35),[1]Student!$A$5:$BA$103,COLUMN(BA:BA),FALSE),"")</f>
        <v/>
      </c>
      <c r="E35" s="63" t="str">
        <f>IFERROR(VLOOKUP(VALUE($A35),[1]Student!$A$5:$BA$103,COLUMN(AA:AA),FALSE),"")</f>
        <v/>
      </c>
      <c r="F35" s="78" t="str">
        <f>IF(LEN(INDEX(B$10:C$109,26,1))&lt;2,IF(LEN(INDEX(B$10:C$109,26,2))&lt;2,"",$B$8),$B$8)</f>
        <v/>
      </c>
      <c r="G35" s="89" t="str">
        <f t="shared" si="0"/>
        <v/>
      </c>
      <c r="H35" s="16" t="str">
        <f t="shared" si="1"/>
        <v/>
      </c>
      <c r="I35" s="74" t="str">
        <f>IFERROR(VLOOKUP($H35,'[2]Klokan-Prijave'!$A$2:$C$1000,2,FALSE),"")</f>
        <v/>
      </c>
      <c r="J35" s="91" t="str">
        <f>IFERROR(VLOOKUP($H35,'[2]Klokan-Prijave'!$A$2:$C$1000,3,FALSE),"")</f>
        <v/>
      </c>
      <c r="K35" s="39" t="str">
        <f t="shared" si="2"/>
        <v/>
      </c>
      <c r="L35" s="18" t="str">
        <f t="shared" si="3"/>
        <v/>
      </c>
    </row>
    <row r="36" spans="1:12" ht="14.45" customHeight="1" x14ac:dyDescent="0.2">
      <c r="A36" s="88">
        <v>26</v>
      </c>
      <c r="B36" s="46"/>
      <c r="C36" s="46"/>
      <c r="D36" s="25" t="str">
        <f>IFERROR(VLOOKUP(VALUE($A36),[1]Student!$A$5:$BA$103,COLUMN(BA:BA),FALSE),"")</f>
        <v/>
      </c>
      <c r="E36" s="63" t="str">
        <f>IFERROR(VLOOKUP(VALUE($A36),[1]Student!$A$5:$BA$103,COLUMN(AA:AA),FALSE),"")</f>
        <v/>
      </c>
      <c r="F36" s="78" t="str">
        <f>IF(LEN(INDEX(B$10:C$109,27,1))&lt;2,IF(LEN(INDEX(B$10:C$109,27,2))&lt;2,"",$B$8),$B$8)</f>
        <v/>
      </c>
      <c r="G36" s="89" t="str">
        <f t="shared" si="0"/>
        <v/>
      </c>
      <c r="H36" s="16" t="str">
        <f t="shared" si="1"/>
        <v/>
      </c>
      <c r="I36" s="74" t="str">
        <f>IFERROR(VLOOKUP($H36,'[2]Klokan-Prijave'!$A$2:$C$1000,2,FALSE),"")</f>
        <v/>
      </c>
      <c r="J36" s="91" t="str">
        <f>IFERROR(VLOOKUP($H36,'[2]Klokan-Prijave'!$A$2:$C$1000,3,FALSE),"")</f>
        <v/>
      </c>
      <c r="K36" s="39" t="str">
        <f t="shared" si="2"/>
        <v/>
      </c>
      <c r="L36" s="18" t="str">
        <f t="shared" si="3"/>
        <v/>
      </c>
    </row>
    <row r="37" spans="1:12" ht="14.45" customHeight="1" x14ac:dyDescent="0.2">
      <c r="A37" s="88">
        <v>27</v>
      </c>
      <c r="B37" s="46"/>
      <c r="C37" s="46"/>
      <c r="D37" s="25" t="str">
        <f>IFERROR(VLOOKUP(VALUE($A37),[1]Student!$A$5:$BA$103,COLUMN(BA:BA),FALSE),"")</f>
        <v/>
      </c>
      <c r="E37" s="63" t="str">
        <f>IFERROR(VLOOKUP(VALUE($A37),[1]Student!$A$5:$BA$103,COLUMN(AA:AA),FALSE),"")</f>
        <v/>
      </c>
      <c r="F37" s="78" t="str">
        <f>IF(LEN(INDEX(B$10:C$109,28,1))&lt;2,IF(LEN(INDEX(B$10:C$109,28,2))&lt;2,"",$B$8),$B$8)</f>
        <v/>
      </c>
      <c r="G37" s="89" t="str">
        <f t="shared" si="0"/>
        <v/>
      </c>
      <c r="H37" s="16" t="str">
        <f t="shared" si="1"/>
        <v/>
      </c>
      <c r="I37" s="74" t="str">
        <f>IFERROR(VLOOKUP($H37,'[2]Klokan-Prijave'!$A$2:$C$1000,2,FALSE),"")</f>
        <v/>
      </c>
      <c r="J37" s="91" t="str">
        <f>IFERROR(VLOOKUP($H37,'[2]Klokan-Prijave'!$A$2:$C$1000,3,FALSE),"")</f>
        <v/>
      </c>
      <c r="K37" s="39" t="str">
        <f t="shared" si="2"/>
        <v/>
      </c>
      <c r="L37" s="18" t="str">
        <f t="shared" si="3"/>
        <v/>
      </c>
    </row>
    <row r="38" spans="1:12" ht="14.45" customHeight="1" x14ac:dyDescent="0.2">
      <c r="A38" s="88">
        <v>28</v>
      </c>
      <c r="B38" s="46"/>
      <c r="C38" s="46"/>
      <c r="D38" s="25" t="str">
        <f>IFERROR(VLOOKUP(VALUE($A38),[1]Student!$A$5:$BA$103,COLUMN(BA:BA),FALSE),"")</f>
        <v/>
      </c>
      <c r="E38" s="63" t="str">
        <f>IFERROR(VLOOKUP(VALUE($A38),[1]Student!$A$5:$BA$103,COLUMN(AA:AA),FALSE),"")</f>
        <v/>
      </c>
      <c r="F38" s="78" t="str">
        <f>IF(LEN(INDEX(B$10:C$109,29,1))&lt;2,IF(LEN(INDEX(B$10:C$109,29,2))&lt;2,"",$B$8),$B$8)</f>
        <v/>
      </c>
      <c r="G38" s="89" t="str">
        <f t="shared" si="0"/>
        <v/>
      </c>
      <c r="H38" s="16" t="str">
        <f t="shared" si="1"/>
        <v/>
      </c>
      <c r="I38" s="74" t="str">
        <f>IFERROR(VLOOKUP($H38,'[2]Klokan-Prijave'!$A$2:$C$1000,2,FALSE),"")</f>
        <v/>
      </c>
      <c r="J38" s="91" t="str">
        <f>IFERROR(VLOOKUP($H38,'[2]Klokan-Prijave'!$A$2:$C$1000,3,FALSE),"")</f>
        <v/>
      </c>
      <c r="K38" s="39" t="str">
        <f t="shared" si="2"/>
        <v/>
      </c>
      <c r="L38" s="18" t="str">
        <f t="shared" si="3"/>
        <v/>
      </c>
    </row>
    <row r="39" spans="1:12" ht="14.45" customHeight="1" x14ac:dyDescent="0.2">
      <c r="A39" s="88">
        <v>29</v>
      </c>
      <c r="B39" s="46"/>
      <c r="C39" s="46"/>
      <c r="D39" s="25" t="str">
        <f>IFERROR(VLOOKUP(VALUE($A39),[1]Student!$A$5:$BA$103,COLUMN(BA:BA),FALSE),"")</f>
        <v/>
      </c>
      <c r="E39" s="63" t="str">
        <f>IFERROR(VLOOKUP(VALUE($A39),[1]Student!$A$5:$BA$103,COLUMN(AA:AA),FALSE),"")</f>
        <v/>
      </c>
      <c r="F39" s="78" t="str">
        <f>IF(LEN(INDEX(B$10:C$109,30,1))&lt;2,IF(LEN(INDEX(B$10:C$109,30,2))&lt;2,"",$B$8),$B$8)</f>
        <v/>
      </c>
      <c r="G39" s="89" t="str">
        <f t="shared" si="0"/>
        <v/>
      </c>
      <c r="H39" s="16" t="str">
        <f t="shared" si="1"/>
        <v/>
      </c>
      <c r="I39" s="74" t="str">
        <f>IFERROR(VLOOKUP($H39,'[2]Klokan-Prijave'!$A$2:$C$1000,2,FALSE),"")</f>
        <v/>
      </c>
      <c r="J39" s="91" t="str">
        <f>IFERROR(VLOOKUP($H39,'[2]Klokan-Prijave'!$A$2:$C$1000,3,FALSE),"")</f>
        <v/>
      </c>
      <c r="K39" s="39" t="str">
        <f t="shared" si="2"/>
        <v/>
      </c>
      <c r="L39" s="18" t="str">
        <f t="shared" si="3"/>
        <v/>
      </c>
    </row>
    <row r="40" spans="1:12" ht="14.45" customHeight="1" x14ac:dyDescent="0.2">
      <c r="A40" s="88">
        <v>30</v>
      </c>
      <c r="B40" s="46"/>
      <c r="C40" s="46"/>
      <c r="D40" s="25" t="str">
        <f>IFERROR(VLOOKUP(VALUE($A40),[1]Student!$A$5:$BA$103,COLUMN(BA:BA),FALSE),"")</f>
        <v/>
      </c>
      <c r="E40" s="63" t="str">
        <f>IFERROR(VLOOKUP(VALUE($A40),[1]Student!$A$5:$BA$103,COLUMN(AA:AA),FALSE),"")</f>
        <v/>
      </c>
      <c r="F40" s="78" t="str">
        <f>IF(LEN(INDEX(B$10:C$109,31,1))&lt;2,IF(LEN(INDEX(B$10:C$109,31,2))&lt;2,"",$B$8),$B$8)</f>
        <v/>
      </c>
      <c r="G40" s="89" t="str">
        <f t="shared" si="0"/>
        <v/>
      </c>
      <c r="H40" s="16" t="str">
        <f t="shared" si="1"/>
        <v/>
      </c>
      <c r="I40" s="74" t="str">
        <f>IFERROR(VLOOKUP($H40,'[2]Klokan-Prijave'!$A$2:$C$1000,2,FALSE),"")</f>
        <v/>
      </c>
      <c r="J40" s="91" t="str">
        <f>IFERROR(VLOOKUP($H40,'[2]Klokan-Prijave'!$A$2:$C$1000,3,FALSE),"")</f>
        <v/>
      </c>
      <c r="K40" s="39" t="str">
        <f t="shared" si="2"/>
        <v/>
      </c>
      <c r="L40" s="18" t="str">
        <f t="shared" si="3"/>
        <v/>
      </c>
    </row>
    <row r="41" spans="1:12" ht="14.45" customHeight="1" x14ac:dyDescent="0.2">
      <c r="A41" s="88">
        <v>31</v>
      </c>
      <c r="B41" s="46"/>
      <c r="C41" s="46"/>
      <c r="D41" s="25" t="str">
        <f>IFERROR(VLOOKUP(VALUE($A41),[1]Student!$A$5:$BA$103,COLUMN(BA:BA),FALSE),"")</f>
        <v/>
      </c>
      <c r="E41" s="63" t="str">
        <f>IFERROR(VLOOKUP(VALUE($A41),[1]Student!$A$5:$BA$103,COLUMN(AA:AA),FALSE),"")</f>
        <v/>
      </c>
      <c r="F41" s="78" t="str">
        <f>IF(LEN(INDEX(B$10:C$109,32,1))&lt;2,IF(LEN(INDEX(B$10:C$109,32,2))&lt;2,"",$B$8),$B$8)</f>
        <v/>
      </c>
      <c r="G41" s="89" t="str">
        <f t="shared" si="0"/>
        <v/>
      </c>
      <c r="H41" s="16" t="str">
        <f t="shared" si="1"/>
        <v/>
      </c>
      <c r="I41" s="74" t="str">
        <f>IFERROR(VLOOKUP($H41,'[2]Klokan-Prijave'!$A$2:$C$1000,2,FALSE),"")</f>
        <v/>
      </c>
      <c r="J41" s="91" t="str">
        <f>IFERROR(VLOOKUP($H41,'[2]Klokan-Prijave'!$A$2:$C$1000,3,FALSE),"")</f>
        <v/>
      </c>
      <c r="K41" s="39" t="str">
        <f t="shared" si="2"/>
        <v/>
      </c>
      <c r="L41" s="18" t="str">
        <f t="shared" si="3"/>
        <v/>
      </c>
    </row>
    <row r="42" spans="1:12" ht="14.45" customHeight="1" x14ac:dyDescent="0.2">
      <c r="A42" s="88">
        <v>32</v>
      </c>
      <c r="B42" s="46"/>
      <c r="C42" s="46"/>
      <c r="D42" s="25" t="str">
        <f>IFERROR(VLOOKUP(VALUE($A42),[1]Student!$A$5:$BA$103,COLUMN(BA:BA),FALSE),"")</f>
        <v/>
      </c>
      <c r="E42" s="63" t="str">
        <f>IFERROR(VLOOKUP(VALUE($A42),[1]Student!$A$5:$BA$103,COLUMN(AA:AA),FALSE),"")</f>
        <v/>
      </c>
      <c r="F42" s="78" t="str">
        <f>IF(LEN(INDEX(B$10:C$109,33,1))&lt;2,IF(LEN(INDEX(B$10:C$109,33,2))&lt;2,"",$B$8),$B$8)</f>
        <v/>
      </c>
      <c r="G42" s="89" t="str">
        <f t="shared" si="0"/>
        <v/>
      </c>
      <c r="H42" s="16" t="str">
        <f t="shared" si="1"/>
        <v/>
      </c>
      <c r="I42" s="74" t="str">
        <f>IFERROR(VLOOKUP($H42,'[2]Klokan-Prijave'!$A$2:$C$1000,2,FALSE),"")</f>
        <v/>
      </c>
      <c r="J42" s="91" t="str">
        <f>IFERROR(VLOOKUP($H42,'[2]Klokan-Prijave'!$A$2:$C$1000,3,FALSE),"")</f>
        <v/>
      </c>
      <c r="K42" s="39" t="str">
        <f t="shared" si="2"/>
        <v/>
      </c>
      <c r="L42" s="18" t="str">
        <f t="shared" si="3"/>
        <v/>
      </c>
    </row>
    <row r="43" spans="1:12" ht="14.45" customHeight="1" x14ac:dyDescent="0.2">
      <c r="A43" s="88">
        <v>33</v>
      </c>
      <c r="B43" s="46"/>
      <c r="C43" s="46"/>
      <c r="D43" s="25" t="str">
        <f>IFERROR(VLOOKUP(VALUE($A43),[1]Student!$A$5:$BA$103,COLUMN(BA:BA),FALSE),"")</f>
        <v/>
      </c>
      <c r="E43" s="63" t="str">
        <f>IFERROR(VLOOKUP(VALUE($A43),[1]Student!$A$5:$BA$103,COLUMN(AA:AA),FALSE),"")</f>
        <v/>
      </c>
      <c r="F43" s="78" t="str">
        <f>IF(LEN(INDEX(B$10:C$109,34,1))&lt;2,IF(LEN(INDEX(B$10:C$109,34,2))&lt;2,"",$B$8),$B$8)</f>
        <v/>
      </c>
      <c r="G43" s="89" t="str">
        <f t="shared" si="0"/>
        <v/>
      </c>
      <c r="H43" s="16" t="str">
        <f t="shared" si="1"/>
        <v/>
      </c>
      <c r="I43" s="74" t="str">
        <f>IFERROR(VLOOKUP($H43,'[2]Klokan-Prijave'!$A$2:$C$1000,2,FALSE),"")</f>
        <v/>
      </c>
      <c r="J43" s="91" t="str">
        <f>IFERROR(VLOOKUP($H43,'[2]Klokan-Prijave'!$A$2:$C$1000,3,FALSE),"")</f>
        <v/>
      </c>
      <c r="K43" s="39" t="str">
        <f t="shared" si="2"/>
        <v/>
      </c>
      <c r="L43" s="18" t="str">
        <f t="shared" si="3"/>
        <v/>
      </c>
    </row>
    <row r="44" spans="1:12" ht="14.45" customHeight="1" x14ac:dyDescent="0.2">
      <c r="A44" s="88">
        <v>34</v>
      </c>
      <c r="B44" s="46"/>
      <c r="C44" s="46"/>
      <c r="D44" s="25" t="str">
        <f>IFERROR(VLOOKUP(VALUE($A44),[1]Student!$A$5:$BA$103,COLUMN(BA:BA),FALSE),"")</f>
        <v/>
      </c>
      <c r="E44" s="63" t="str">
        <f>IFERROR(VLOOKUP(VALUE($A44),[1]Student!$A$5:$BA$103,COLUMN(AA:AA),FALSE),"")</f>
        <v/>
      </c>
      <c r="F44" s="78" t="str">
        <f>IF(LEN(INDEX(B$10:C$109,35,1))&lt;2,IF(LEN(INDEX(B$10:C$109,35,2))&lt;2,"",$B$8),$B$8)</f>
        <v/>
      </c>
      <c r="G44" s="89" t="str">
        <f t="shared" si="0"/>
        <v/>
      </c>
      <c r="H44" s="16" t="str">
        <f t="shared" si="1"/>
        <v/>
      </c>
      <c r="I44" s="74" t="str">
        <f>IFERROR(VLOOKUP($H44,'[2]Klokan-Prijave'!$A$2:$C$1000,2,FALSE),"")</f>
        <v/>
      </c>
      <c r="J44" s="91" t="str">
        <f>IFERROR(VLOOKUP($H44,'[2]Klokan-Prijave'!$A$2:$C$1000,3,FALSE),"")</f>
        <v/>
      </c>
      <c r="K44" s="39" t="str">
        <f t="shared" si="2"/>
        <v/>
      </c>
      <c r="L44" s="18" t="str">
        <f t="shared" si="3"/>
        <v/>
      </c>
    </row>
    <row r="45" spans="1:12" ht="14.45" customHeight="1" x14ac:dyDescent="0.2">
      <c r="A45" s="88">
        <v>35</v>
      </c>
      <c r="B45" s="46"/>
      <c r="C45" s="46"/>
      <c r="D45" s="25" t="str">
        <f>IFERROR(VLOOKUP(VALUE($A45),[1]Student!$A$5:$BA$103,COLUMN(BA:BA),FALSE),"")</f>
        <v/>
      </c>
      <c r="E45" s="63" t="str">
        <f>IFERROR(VLOOKUP(VALUE($A45),[1]Student!$A$5:$BA$103,COLUMN(AA:AA),FALSE),"")</f>
        <v/>
      </c>
      <c r="F45" s="78" t="str">
        <f>IF(LEN(INDEX(B$10:C$109,36,1))&lt;2,IF(LEN(INDEX(B$10:C$109,36,2))&lt;2,"",$B$8),$B$8)</f>
        <v/>
      </c>
      <c r="G45" s="89" t="str">
        <f t="shared" si="0"/>
        <v/>
      </c>
      <c r="H45" s="16" t="str">
        <f t="shared" si="1"/>
        <v/>
      </c>
      <c r="I45" s="74" t="str">
        <f>IFERROR(VLOOKUP($H45,'[2]Klokan-Prijave'!$A$2:$C$1000,2,FALSE),"")</f>
        <v/>
      </c>
      <c r="J45" s="91" t="str">
        <f>IFERROR(VLOOKUP($H45,'[2]Klokan-Prijave'!$A$2:$C$1000,3,FALSE),"")</f>
        <v/>
      </c>
      <c r="K45" s="39" t="str">
        <f t="shared" si="2"/>
        <v/>
      </c>
      <c r="L45" s="18" t="str">
        <f t="shared" si="3"/>
        <v/>
      </c>
    </row>
    <row r="46" spans="1:12" ht="14.45" customHeight="1" x14ac:dyDescent="0.2">
      <c r="A46" s="88">
        <v>36</v>
      </c>
      <c r="B46" s="46"/>
      <c r="C46" s="46"/>
      <c r="D46" s="25" t="str">
        <f>IFERROR(VLOOKUP(VALUE($A46),[1]Student!$A$5:$BA$103,COLUMN(BA:BA),FALSE),"")</f>
        <v/>
      </c>
      <c r="E46" s="63" t="str">
        <f>IFERROR(VLOOKUP(VALUE($A46),[1]Student!$A$5:$BA$103,COLUMN(AA:AA),FALSE),"")</f>
        <v/>
      </c>
      <c r="F46" s="78" t="str">
        <f>IF(LEN(INDEX(B$10:C$109,37,1))&lt;2,IF(LEN(INDEX(B$10:C$109,37,2))&lt;2,"",$B$8),$B$8)</f>
        <v/>
      </c>
      <c r="G46" s="89" t="str">
        <f t="shared" si="0"/>
        <v/>
      </c>
      <c r="H46" s="16" t="str">
        <f t="shared" si="1"/>
        <v/>
      </c>
      <c r="I46" s="74" t="str">
        <f>IFERROR(VLOOKUP($H46,'[2]Klokan-Prijave'!$A$2:$C$1000,2,FALSE),"")</f>
        <v/>
      </c>
      <c r="J46" s="91" t="str">
        <f>IFERROR(VLOOKUP($H46,'[2]Klokan-Prijave'!$A$2:$C$1000,3,FALSE),"")</f>
        <v/>
      </c>
      <c r="K46" s="39" t="str">
        <f t="shared" si="2"/>
        <v/>
      </c>
      <c r="L46" s="18" t="str">
        <f t="shared" si="3"/>
        <v/>
      </c>
    </row>
    <row r="47" spans="1:12" ht="14.45" customHeight="1" x14ac:dyDescent="0.2">
      <c r="A47" s="88">
        <v>37</v>
      </c>
      <c r="B47" s="46"/>
      <c r="C47" s="46"/>
      <c r="D47" s="25" t="str">
        <f>IFERROR(VLOOKUP(VALUE($A47),[1]Student!$A$5:$BA$103,COLUMN(BA:BA),FALSE),"")</f>
        <v/>
      </c>
      <c r="E47" s="63" t="str">
        <f>IFERROR(VLOOKUP(VALUE($A47),[1]Student!$A$5:$BA$103,COLUMN(AA:AA),FALSE),"")</f>
        <v/>
      </c>
      <c r="F47" s="78" t="str">
        <f>IF(LEN(INDEX(B$10:C$109,38,1))&lt;2,IF(LEN(INDEX(B$10:C$109,38,2))&lt;2,"",$B$8),$B$8)</f>
        <v/>
      </c>
      <c r="G47" s="89" t="str">
        <f t="shared" si="0"/>
        <v/>
      </c>
      <c r="H47" s="16" t="str">
        <f t="shared" si="1"/>
        <v/>
      </c>
      <c r="I47" s="74" t="str">
        <f>IFERROR(VLOOKUP($H47,'[2]Klokan-Prijave'!$A$2:$C$1000,2,FALSE),"")</f>
        <v/>
      </c>
      <c r="J47" s="91" t="str">
        <f>IFERROR(VLOOKUP($H47,'[2]Klokan-Prijave'!$A$2:$C$1000,3,FALSE),"")</f>
        <v/>
      </c>
      <c r="K47" s="39" t="str">
        <f t="shared" si="2"/>
        <v/>
      </c>
      <c r="L47" s="18" t="str">
        <f t="shared" si="3"/>
        <v/>
      </c>
    </row>
    <row r="48" spans="1:12" ht="14.45" customHeight="1" x14ac:dyDescent="0.2">
      <c r="A48" s="88">
        <v>38</v>
      </c>
      <c r="B48" s="46"/>
      <c r="C48" s="46"/>
      <c r="D48" s="25" t="str">
        <f>IFERROR(VLOOKUP(VALUE($A48),[1]Student!$A$5:$BA$103,COLUMN(BA:BA),FALSE),"")</f>
        <v/>
      </c>
      <c r="E48" s="63" t="str">
        <f>IFERROR(VLOOKUP(VALUE($A48),[1]Student!$A$5:$BA$103,COLUMN(AA:AA),FALSE),"")</f>
        <v/>
      </c>
      <c r="F48" s="78" t="str">
        <f>IF(LEN(INDEX(B$10:C$109,39,1))&lt;2,IF(LEN(INDEX(B$10:C$109,39,2))&lt;2,"",$B$8),$B$8)</f>
        <v/>
      </c>
      <c r="G48" s="89" t="str">
        <f t="shared" si="0"/>
        <v/>
      </c>
      <c r="H48" s="16" t="str">
        <f t="shared" si="1"/>
        <v/>
      </c>
      <c r="I48" s="74" t="str">
        <f>IFERROR(VLOOKUP($H48,'[2]Klokan-Prijave'!$A$2:$C$1000,2,FALSE),"")</f>
        <v/>
      </c>
      <c r="J48" s="91" t="str">
        <f>IFERROR(VLOOKUP($H48,'[2]Klokan-Prijave'!$A$2:$C$1000,3,FALSE),"")</f>
        <v/>
      </c>
      <c r="K48" s="39" t="str">
        <f t="shared" si="2"/>
        <v/>
      </c>
      <c r="L48" s="18" t="str">
        <f t="shared" si="3"/>
        <v/>
      </c>
    </row>
    <row r="49" spans="1:12" ht="14.45" customHeight="1" x14ac:dyDescent="0.2">
      <c r="A49" s="88">
        <v>39</v>
      </c>
      <c r="B49" s="46"/>
      <c r="C49" s="46"/>
      <c r="D49" s="25" t="str">
        <f>IFERROR(VLOOKUP(VALUE($A49),[1]Student!$A$5:$BA$103,COLUMN(BA:BA),FALSE),"")</f>
        <v/>
      </c>
      <c r="E49" s="63" t="str">
        <f>IFERROR(VLOOKUP(VALUE($A49),[1]Student!$A$5:$BA$103,COLUMN(AA:AA),FALSE),"")</f>
        <v/>
      </c>
      <c r="F49" s="78" t="str">
        <f>IF(LEN(INDEX(B$10:C$109,40,1))&lt;2,IF(LEN(INDEX(B$10:C$109,40,2))&lt;2,"",$B$8),$B$8)</f>
        <v/>
      </c>
      <c r="G49" s="89" t="str">
        <f t="shared" si="0"/>
        <v/>
      </c>
      <c r="H49" s="16" t="str">
        <f t="shared" si="1"/>
        <v/>
      </c>
      <c r="I49" s="74" t="str">
        <f>IFERROR(VLOOKUP($H49,'[2]Klokan-Prijave'!$A$2:$C$1000,2,FALSE),"")</f>
        <v/>
      </c>
      <c r="J49" s="91" t="str">
        <f>IFERROR(VLOOKUP($H49,'[2]Klokan-Prijave'!$A$2:$C$1000,3,FALSE),"")</f>
        <v/>
      </c>
      <c r="K49" s="39" t="str">
        <f t="shared" si="2"/>
        <v/>
      </c>
      <c r="L49" s="18" t="str">
        <f t="shared" si="3"/>
        <v/>
      </c>
    </row>
    <row r="50" spans="1:12" ht="14.45" customHeight="1" x14ac:dyDescent="0.2">
      <c r="A50" s="88">
        <v>40</v>
      </c>
      <c r="B50" s="46"/>
      <c r="C50" s="46"/>
      <c r="D50" s="25" t="str">
        <f>IFERROR(VLOOKUP(VALUE($A50),[1]Student!$A$5:$BA$103,COLUMN(BA:BA),FALSE),"")</f>
        <v/>
      </c>
      <c r="E50" s="63" t="str">
        <f>IFERROR(VLOOKUP(VALUE($A50),[1]Student!$A$5:$BA$103,COLUMN(AA:AA),FALSE),"")</f>
        <v/>
      </c>
      <c r="F50" s="78" t="str">
        <f>IF(LEN(INDEX(B$10:C$109,41,1))&lt;2,IF(LEN(INDEX(B$10:C$109,41,2))&lt;2,"",$B$8),$B$8)</f>
        <v/>
      </c>
      <c r="G50" s="89" t="str">
        <f t="shared" si="0"/>
        <v/>
      </c>
      <c r="H50" s="16" t="str">
        <f t="shared" si="1"/>
        <v/>
      </c>
      <c r="I50" s="74" t="str">
        <f>IFERROR(VLOOKUP($H50,'[2]Klokan-Prijave'!$A$2:$C$1000,2,FALSE),"")</f>
        <v/>
      </c>
      <c r="J50" s="91" t="str">
        <f>IFERROR(VLOOKUP($H50,'[2]Klokan-Prijave'!$A$2:$C$1000,3,FALSE),"")</f>
        <v/>
      </c>
      <c r="K50" s="39" t="str">
        <f t="shared" si="2"/>
        <v/>
      </c>
      <c r="L50" s="18" t="str">
        <f t="shared" si="3"/>
        <v/>
      </c>
    </row>
    <row r="51" spans="1:12" ht="14.45" customHeight="1" x14ac:dyDescent="0.2">
      <c r="A51" s="88">
        <v>41</v>
      </c>
      <c r="B51" s="46"/>
      <c r="C51" s="46"/>
      <c r="D51" s="25" t="str">
        <f>IFERROR(VLOOKUP(VALUE($A51),[1]Student!$A$5:$BA$103,COLUMN(BA:BA),FALSE),"")</f>
        <v/>
      </c>
      <c r="E51" s="63" t="str">
        <f>IFERROR(VLOOKUP(VALUE($A51),[1]Student!$A$5:$BA$103,COLUMN(AA:AA),FALSE),"")</f>
        <v/>
      </c>
      <c r="F51" s="78" t="str">
        <f>IF(LEN(INDEX(B$10:C$109,42,1))&lt;2,IF(LEN(INDEX(B$10:C$109,42,2))&lt;2,"",$B$8),$B$8)</f>
        <v/>
      </c>
      <c r="G51" s="89" t="str">
        <f t="shared" si="0"/>
        <v/>
      </c>
      <c r="H51" s="16" t="str">
        <f t="shared" si="1"/>
        <v/>
      </c>
      <c r="I51" s="74" t="str">
        <f>IFERROR(VLOOKUP($H51,'[2]Klokan-Prijave'!$A$2:$C$1000,2,FALSE),"")</f>
        <v/>
      </c>
      <c r="J51" s="91" t="str">
        <f>IFERROR(VLOOKUP($H51,'[2]Klokan-Prijave'!$A$2:$C$1000,3,FALSE),"")</f>
        <v/>
      </c>
      <c r="K51" s="39" t="str">
        <f t="shared" si="2"/>
        <v/>
      </c>
      <c r="L51" s="18" t="str">
        <f t="shared" si="3"/>
        <v/>
      </c>
    </row>
    <row r="52" spans="1:12" ht="14.45" customHeight="1" x14ac:dyDescent="0.2">
      <c r="A52" s="88">
        <v>42</v>
      </c>
      <c r="B52" s="46"/>
      <c r="C52" s="46"/>
      <c r="D52" s="25" t="str">
        <f>IFERROR(VLOOKUP(VALUE($A52),[1]Student!$A$5:$BA$103,COLUMN(BA:BA),FALSE),"")</f>
        <v/>
      </c>
      <c r="E52" s="63" t="str">
        <f>IFERROR(VLOOKUP(VALUE($A52),[1]Student!$A$5:$BA$103,COLUMN(AA:AA),FALSE),"")</f>
        <v/>
      </c>
      <c r="F52" s="78" t="str">
        <f>IF(LEN(INDEX(B$10:C$109,43,1))&lt;2,IF(LEN(INDEX(B$10:C$109,43,2))&lt;2,"",$B$8),$B$8)</f>
        <v/>
      </c>
      <c r="G52" s="89" t="str">
        <f t="shared" si="0"/>
        <v/>
      </c>
      <c r="H52" s="16" t="str">
        <f t="shared" si="1"/>
        <v/>
      </c>
      <c r="I52" s="74" t="str">
        <f>IFERROR(VLOOKUP($H52,'[2]Klokan-Prijave'!$A$2:$C$1000,2,FALSE),"")</f>
        <v/>
      </c>
      <c r="J52" s="91" t="str">
        <f>IFERROR(VLOOKUP($H52,'[2]Klokan-Prijave'!$A$2:$C$1000,3,FALSE),"")</f>
        <v/>
      </c>
      <c r="K52" s="39" t="str">
        <f t="shared" si="2"/>
        <v/>
      </c>
      <c r="L52" s="18" t="str">
        <f t="shared" si="3"/>
        <v/>
      </c>
    </row>
    <row r="53" spans="1:12" ht="14.45" customHeight="1" x14ac:dyDescent="0.2">
      <c r="A53" s="88">
        <v>43</v>
      </c>
      <c r="B53" s="46"/>
      <c r="C53" s="46"/>
      <c r="D53" s="25" t="str">
        <f>IFERROR(VLOOKUP(VALUE($A53),[1]Student!$A$5:$BA$103,COLUMN(BA:BA),FALSE),"")</f>
        <v/>
      </c>
      <c r="E53" s="63" t="str">
        <f>IFERROR(VLOOKUP(VALUE($A53),[1]Student!$A$5:$BA$103,COLUMN(AA:AA),FALSE),"")</f>
        <v/>
      </c>
      <c r="F53" s="78" t="str">
        <f>IF(LEN(INDEX(B$10:C$109,44,1))&lt;2,IF(LEN(INDEX(B$10:C$109,44,2))&lt;2,"",$B$8),$B$8)</f>
        <v/>
      </c>
      <c r="G53" s="89" t="str">
        <f t="shared" si="0"/>
        <v/>
      </c>
      <c r="H53" s="16" t="str">
        <f t="shared" si="1"/>
        <v/>
      </c>
      <c r="I53" s="74" t="str">
        <f>IFERROR(VLOOKUP($H53,'[2]Klokan-Prijave'!$A$2:$C$1000,2,FALSE),"")</f>
        <v/>
      </c>
      <c r="J53" s="91" t="str">
        <f>IFERROR(VLOOKUP($H53,'[2]Klokan-Prijave'!$A$2:$C$1000,3,FALSE),"")</f>
        <v/>
      </c>
      <c r="K53" s="39" t="str">
        <f t="shared" si="2"/>
        <v/>
      </c>
      <c r="L53" s="18" t="str">
        <f t="shared" si="3"/>
        <v/>
      </c>
    </row>
    <row r="54" spans="1:12" ht="14.45" customHeight="1" x14ac:dyDescent="0.2">
      <c r="A54" s="88">
        <v>44</v>
      </c>
      <c r="B54" s="46"/>
      <c r="C54" s="46"/>
      <c r="D54" s="25" t="str">
        <f>IFERROR(VLOOKUP(VALUE($A54),[1]Student!$A$5:$BA$103,COLUMN(BA:BA),FALSE),"")</f>
        <v/>
      </c>
      <c r="E54" s="63" t="str">
        <f>IFERROR(VLOOKUP(VALUE($A54),[1]Student!$A$5:$BA$103,COLUMN(AA:AA),FALSE),"")</f>
        <v/>
      </c>
      <c r="F54" s="78" t="str">
        <f>IF(LEN(INDEX(B$10:C$109,45,1))&lt;2,IF(LEN(INDEX(B$10:C$109,45,2))&lt;2,"",$B$8),$B$8)</f>
        <v/>
      </c>
      <c r="G54" s="89" t="str">
        <f t="shared" si="0"/>
        <v/>
      </c>
      <c r="H54" s="16" t="str">
        <f t="shared" si="1"/>
        <v/>
      </c>
      <c r="I54" s="74" t="str">
        <f>IFERROR(VLOOKUP($H54,'[2]Klokan-Prijave'!$A$2:$C$1000,2,FALSE),"")</f>
        <v/>
      </c>
      <c r="J54" s="91" t="str">
        <f>IFERROR(VLOOKUP($H54,'[2]Klokan-Prijave'!$A$2:$C$1000,3,FALSE),"")</f>
        <v/>
      </c>
      <c r="K54" s="39" t="str">
        <f t="shared" si="2"/>
        <v/>
      </c>
      <c r="L54" s="18" t="str">
        <f t="shared" si="3"/>
        <v/>
      </c>
    </row>
    <row r="55" spans="1:12" ht="14.45" customHeight="1" x14ac:dyDescent="0.2">
      <c r="A55" s="88">
        <v>45</v>
      </c>
      <c r="B55" s="46"/>
      <c r="C55" s="46"/>
      <c r="D55" s="25" t="str">
        <f>IFERROR(VLOOKUP(VALUE($A55),[1]Student!$A$5:$BA$103,COLUMN(BA:BA),FALSE),"")</f>
        <v/>
      </c>
      <c r="E55" s="63" t="str">
        <f>IFERROR(VLOOKUP(VALUE($A55),[1]Student!$A$5:$BA$103,COLUMN(AA:AA),FALSE),"")</f>
        <v/>
      </c>
      <c r="F55" s="78" t="str">
        <f>IF(LEN(INDEX(B$10:C$109,46,1))&lt;2,IF(LEN(INDEX(B$10:C$109,46,2))&lt;2,"",$B$8),$B$8)</f>
        <v/>
      </c>
      <c r="G55" s="89" t="str">
        <f t="shared" si="0"/>
        <v/>
      </c>
      <c r="H55" s="16" t="str">
        <f t="shared" si="1"/>
        <v/>
      </c>
      <c r="I55" s="74" t="str">
        <f>IFERROR(VLOOKUP($H55,'[2]Klokan-Prijave'!$A$2:$C$1000,2,FALSE),"")</f>
        <v/>
      </c>
      <c r="J55" s="91" t="str">
        <f>IFERROR(VLOOKUP($H55,'[2]Klokan-Prijave'!$A$2:$C$1000,3,FALSE),"")</f>
        <v/>
      </c>
      <c r="K55" s="39" t="str">
        <f t="shared" si="2"/>
        <v/>
      </c>
      <c r="L55" s="18" t="str">
        <f t="shared" si="3"/>
        <v/>
      </c>
    </row>
    <row r="56" spans="1:12" ht="14.45" customHeight="1" x14ac:dyDescent="0.2">
      <c r="A56" s="88">
        <v>46</v>
      </c>
      <c r="B56" s="46"/>
      <c r="C56" s="46"/>
      <c r="D56" s="25" t="str">
        <f>IFERROR(VLOOKUP(VALUE($A56),[1]Student!$A$5:$BA$103,COLUMN(BA:BA),FALSE),"")</f>
        <v/>
      </c>
      <c r="E56" s="63" t="str">
        <f>IFERROR(VLOOKUP(VALUE($A56),[1]Student!$A$5:$BA$103,COLUMN(AA:AA),FALSE),"")</f>
        <v/>
      </c>
      <c r="F56" s="78" t="str">
        <f>IF(LEN(INDEX(B$10:C$109,47,1))&lt;2,IF(LEN(INDEX(B$10:C$109,47,2))&lt;2,"",$B$8),$B$8)</f>
        <v/>
      </c>
      <c r="G56" s="89" t="str">
        <f t="shared" si="0"/>
        <v/>
      </c>
      <c r="H56" s="16" t="str">
        <f t="shared" si="1"/>
        <v/>
      </c>
      <c r="I56" s="74" t="str">
        <f>IFERROR(VLOOKUP($H56,'[2]Klokan-Prijave'!$A$2:$C$1000,2,FALSE),"")</f>
        <v/>
      </c>
      <c r="J56" s="91" t="str">
        <f>IFERROR(VLOOKUP($H56,'[2]Klokan-Prijave'!$A$2:$C$1000,3,FALSE),"")</f>
        <v/>
      </c>
      <c r="K56" s="39" t="str">
        <f t="shared" si="2"/>
        <v/>
      </c>
      <c r="L56" s="18" t="str">
        <f t="shared" si="3"/>
        <v/>
      </c>
    </row>
    <row r="57" spans="1:12" ht="14.45" customHeight="1" x14ac:dyDescent="0.2">
      <c r="A57" s="88">
        <v>47</v>
      </c>
      <c r="B57" s="46"/>
      <c r="C57" s="46"/>
      <c r="D57" s="25" t="str">
        <f>IFERROR(VLOOKUP(VALUE($A57),[1]Student!$A$5:$BA$103,COLUMN(BA:BA),FALSE),"")</f>
        <v/>
      </c>
      <c r="E57" s="63" t="str">
        <f>IFERROR(VLOOKUP(VALUE($A57),[1]Student!$A$5:$BA$103,COLUMN(AA:AA),FALSE),"")</f>
        <v/>
      </c>
      <c r="F57" s="78" t="str">
        <f>IF(LEN(INDEX(B$10:C$109,48,1))&lt;2,IF(LEN(INDEX(B$10:C$109,48,2))&lt;2,"",$B$8),$B$8)</f>
        <v/>
      </c>
      <c r="G57" s="89" t="str">
        <f t="shared" si="0"/>
        <v/>
      </c>
      <c r="H57" s="16" t="str">
        <f t="shared" si="1"/>
        <v/>
      </c>
      <c r="I57" s="74" t="str">
        <f>IFERROR(VLOOKUP($H57,'[2]Klokan-Prijave'!$A$2:$C$1000,2,FALSE),"")</f>
        <v/>
      </c>
      <c r="J57" s="91" t="str">
        <f>IFERROR(VLOOKUP($H57,'[2]Klokan-Prijave'!$A$2:$C$1000,3,FALSE),"")</f>
        <v/>
      </c>
      <c r="K57" s="39" t="str">
        <f t="shared" si="2"/>
        <v/>
      </c>
      <c r="L57" s="18" t="str">
        <f t="shared" si="3"/>
        <v/>
      </c>
    </row>
    <row r="58" spans="1:12" ht="14.45" customHeight="1" x14ac:dyDescent="0.2">
      <c r="A58" s="88">
        <v>48</v>
      </c>
      <c r="B58" s="46"/>
      <c r="C58" s="46"/>
      <c r="D58" s="25" t="str">
        <f>IFERROR(VLOOKUP(VALUE($A58),[1]Student!$A$5:$BA$103,COLUMN(BA:BA),FALSE),"")</f>
        <v/>
      </c>
      <c r="E58" s="63" t="str">
        <f>IFERROR(VLOOKUP(VALUE($A58),[1]Student!$A$5:$BA$103,COLUMN(AA:AA),FALSE),"")</f>
        <v/>
      </c>
      <c r="F58" s="78" t="str">
        <f>IF(LEN(INDEX(B$10:C$109,49,1))&lt;2,IF(LEN(INDEX(B$10:C$109,49,2))&lt;2,"",$B$8),$B$8)</f>
        <v/>
      </c>
      <c r="G58" s="89" t="str">
        <f t="shared" si="0"/>
        <v/>
      </c>
      <c r="H58" s="16" t="str">
        <f t="shared" si="1"/>
        <v/>
      </c>
      <c r="I58" s="74" t="str">
        <f>IFERROR(VLOOKUP($H58,'[2]Klokan-Prijave'!$A$2:$C$1000,2,FALSE),"")</f>
        <v/>
      </c>
      <c r="J58" s="91" t="str">
        <f>IFERROR(VLOOKUP($H58,'[2]Klokan-Prijave'!$A$2:$C$1000,3,FALSE),"")</f>
        <v/>
      </c>
      <c r="K58" s="39" t="str">
        <f t="shared" si="2"/>
        <v/>
      </c>
      <c r="L58" s="18" t="str">
        <f t="shared" si="3"/>
        <v/>
      </c>
    </row>
    <row r="59" spans="1:12" ht="14.45" customHeight="1" x14ac:dyDescent="0.2">
      <c r="A59" s="88">
        <v>49</v>
      </c>
      <c r="B59" s="46"/>
      <c r="C59" s="46"/>
      <c r="D59" s="25" t="str">
        <f>IFERROR(VLOOKUP(VALUE($A59),[1]Student!$A$5:$BA$103,COLUMN(BA:BA),FALSE),"")</f>
        <v/>
      </c>
      <c r="E59" s="63" t="str">
        <f>IFERROR(VLOOKUP(VALUE($A59),[1]Student!$A$5:$BA$103,COLUMN(AA:AA),FALSE),"")</f>
        <v/>
      </c>
      <c r="F59" s="78" t="str">
        <f>IF(LEN(INDEX(B$10:C$109,50,1))&lt;2,IF(LEN(INDEX(B$10:C$109,50,2))&lt;2,"",$B$8),$B$8)</f>
        <v/>
      </c>
      <c r="G59" s="89" t="str">
        <f t="shared" si="0"/>
        <v/>
      </c>
      <c r="H59" s="16" t="str">
        <f t="shared" si="1"/>
        <v/>
      </c>
      <c r="I59" s="74" t="str">
        <f>IFERROR(VLOOKUP($H59,'[2]Klokan-Prijave'!$A$2:$C$1000,2,FALSE),"")</f>
        <v/>
      </c>
      <c r="J59" s="91" t="str">
        <f>IFERROR(VLOOKUP($H59,'[2]Klokan-Prijave'!$A$2:$C$1000,3,FALSE),"")</f>
        <v/>
      </c>
      <c r="K59" s="39" t="str">
        <f t="shared" si="2"/>
        <v/>
      </c>
      <c r="L59" s="18" t="str">
        <f t="shared" si="3"/>
        <v/>
      </c>
    </row>
    <row r="60" spans="1:12" ht="14.45" customHeight="1" x14ac:dyDescent="0.2">
      <c r="A60" s="88">
        <v>50</v>
      </c>
      <c r="B60" s="46"/>
      <c r="C60" s="46"/>
      <c r="D60" s="25" t="str">
        <f>IFERROR(VLOOKUP(VALUE($A60),[1]Student!$A$5:$BA$103,COLUMN(BA:BA),FALSE),"")</f>
        <v/>
      </c>
      <c r="E60" s="63" t="str">
        <f>IFERROR(VLOOKUP(VALUE($A60),[1]Student!$A$5:$BA$103,COLUMN(AA:AA),FALSE),"")</f>
        <v/>
      </c>
      <c r="F60" s="78" t="str">
        <f>IF(LEN(INDEX(B$10:C$109,51,1))&lt;2,IF(LEN(INDEX(B$10:C$109,51,2))&lt;2,"",$B$8),$B$8)</f>
        <v/>
      </c>
      <c r="G60" s="89" t="str">
        <f t="shared" si="0"/>
        <v/>
      </c>
      <c r="H60" s="16" t="str">
        <f t="shared" si="1"/>
        <v/>
      </c>
      <c r="I60" s="74" t="str">
        <f>IFERROR(VLOOKUP($H60,'[2]Klokan-Prijave'!$A$2:$C$1000,2,FALSE),"")</f>
        <v/>
      </c>
      <c r="J60" s="91" t="str">
        <f>IFERROR(VLOOKUP($H60,'[2]Klokan-Prijave'!$A$2:$C$1000,3,FALSE),"")</f>
        <v/>
      </c>
      <c r="K60" s="39" t="str">
        <f t="shared" si="2"/>
        <v/>
      </c>
      <c r="L60" s="18" t="str">
        <f t="shared" si="3"/>
        <v/>
      </c>
    </row>
    <row r="61" spans="1:12" ht="14.45" customHeight="1" x14ac:dyDescent="0.2">
      <c r="A61" s="88">
        <v>51</v>
      </c>
      <c r="B61" s="46"/>
      <c r="C61" s="46"/>
      <c r="D61" s="25" t="str">
        <f>IFERROR(VLOOKUP(VALUE($A61),[1]Student!$A$5:$BA$103,COLUMN(BA:BA),FALSE),"")</f>
        <v/>
      </c>
      <c r="E61" s="63" t="str">
        <f>IFERROR(VLOOKUP(VALUE($A61),[1]Student!$A$5:$BA$103,COLUMN(AA:AA),FALSE),"")</f>
        <v/>
      </c>
      <c r="F61" s="78" t="str">
        <f>IF(LEN(INDEX(B$10:C$109,52,1))&lt;2,IF(LEN(INDEX(B$10:C$109,52,2))&lt;2,"",$B$8),$B$8)</f>
        <v/>
      </c>
      <c r="G61" s="89" t="str">
        <f t="shared" si="0"/>
        <v/>
      </c>
      <c r="H61" s="16" t="str">
        <f t="shared" si="1"/>
        <v/>
      </c>
      <c r="I61" s="74" t="str">
        <f>IFERROR(VLOOKUP($H61,'[2]Klokan-Prijave'!$A$2:$C$1000,2,FALSE),"")</f>
        <v/>
      </c>
      <c r="J61" s="91" t="str">
        <f>IFERROR(VLOOKUP($H61,'[2]Klokan-Prijave'!$A$2:$C$1000,3,FALSE),"")</f>
        <v/>
      </c>
      <c r="K61" s="39" t="str">
        <f t="shared" si="2"/>
        <v/>
      </c>
      <c r="L61" s="18" t="str">
        <f t="shared" si="3"/>
        <v/>
      </c>
    </row>
    <row r="62" spans="1:12" ht="14.45" customHeight="1" x14ac:dyDescent="0.2">
      <c r="A62" s="88">
        <v>52</v>
      </c>
      <c r="B62" s="46"/>
      <c r="C62" s="46"/>
      <c r="D62" s="25" t="str">
        <f>IFERROR(VLOOKUP(VALUE($A62),[1]Student!$A$5:$BA$103,COLUMN(BA:BA),FALSE),"")</f>
        <v/>
      </c>
      <c r="E62" s="63" t="str">
        <f>IFERROR(VLOOKUP(VALUE($A62),[1]Student!$A$5:$BA$103,COLUMN(AA:AA),FALSE),"")</f>
        <v/>
      </c>
      <c r="F62" s="78" t="str">
        <f>IF(LEN(INDEX(B$10:C$109,53,1))&lt;2,IF(LEN(INDEX(B$10:C$109,53,2))&lt;2,"",$B$8),$B$8)</f>
        <v/>
      </c>
      <c r="G62" s="89" t="str">
        <f t="shared" si="0"/>
        <v/>
      </c>
      <c r="H62" s="16" t="str">
        <f t="shared" si="1"/>
        <v/>
      </c>
      <c r="I62" s="74" t="str">
        <f>IFERROR(VLOOKUP($H62,'[2]Klokan-Prijave'!$A$2:$C$1000,2,FALSE),"")</f>
        <v/>
      </c>
      <c r="J62" s="91" t="str">
        <f>IFERROR(VLOOKUP($H62,'[2]Klokan-Prijave'!$A$2:$C$1000,3,FALSE),"")</f>
        <v/>
      </c>
      <c r="K62" s="39" t="str">
        <f t="shared" si="2"/>
        <v/>
      </c>
      <c r="L62" s="18" t="str">
        <f t="shared" si="3"/>
        <v/>
      </c>
    </row>
    <row r="63" spans="1:12" ht="14.45" customHeight="1" x14ac:dyDescent="0.2">
      <c r="A63" s="88">
        <v>53</v>
      </c>
      <c r="B63" s="46"/>
      <c r="C63" s="46"/>
      <c r="D63" s="25" t="str">
        <f>IFERROR(VLOOKUP(VALUE($A63),[1]Student!$A$5:$BA$103,COLUMN(BA:BA),FALSE),"")</f>
        <v/>
      </c>
      <c r="E63" s="63" t="str">
        <f>IFERROR(VLOOKUP(VALUE($A63),[1]Student!$A$5:$BA$103,COLUMN(AA:AA),FALSE),"")</f>
        <v/>
      </c>
      <c r="F63" s="78" t="str">
        <f>IF(LEN(INDEX(B$10:C$109,54,1))&lt;2,IF(LEN(INDEX(B$10:C$109,54,2))&lt;2,"",$B$8),$B$8)</f>
        <v/>
      </c>
      <c r="G63" s="89" t="str">
        <f t="shared" si="0"/>
        <v/>
      </c>
      <c r="H63" s="16" t="str">
        <f t="shared" si="1"/>
        <v/>
      </c>
      <c r="I63" s="74" t="str">
        <f>IFERROR(VLOOKUP($H63,'[2]Klokan-Prijave'!$A$2:$C$1000,2,FALSE),"")</f>
        <v/>
      </c>
      <c r="J63" s="91" t="str">
        <f>IFERROR(VLOOKUP($H63,'[2]Klokan-Prijave'!$A$2:$C$1000,3,FALSE),"")</f>
        <v/>
      </c>
      <c r="K63" s="39" t="str">
        <f t="shared" si="2"/>
        <v/>
      </c>
      <c r="L63" s="18" t="str">
        <f t="shared" si="3"/>
        <v/>
      </c>
    </row>
    <row r="64" spans="1:12" ht="14.45" customHeight="1" x14ac:dyDescent="0.2">
      <c r="A64" s="88">
        <v>54</v>
      </c>
      <c r="B64" s="46"/>
      <c r="C64" s="46"/>
      <c r="D64" s="25" t="str">
        <f>IFERROR(VLOOKUP(VALUE($A64),[1]Student!$A$5:$BA$103,COLUMN(BA:BA),FALSE),"")</f>
        <v/>
      </c>
      <c r="E64" s="63" t="str">
        <f>IFERROR(VLOOKUP(VALUE($A64),[1]Student!$A$5:$BA$103,COLUMN(AA:AA),FALSE),"")</f>
        <v/>
      </c>
      <c r="F64" s="78" t="str">
        <f>IF(LEN(INDEX(B$10:C$109,55,1))&lt;2,IF(LEN(INDEX(B$10:C$109,55,2))&lt;2,"",$B$8),$B$8)</f>
        <v/>
      </c>
      <c r="G64" s="89" t="str">
        <f t="shared" si="0"/>
        <v/>
      </c>
      <c r="H64" s="16" t="str">
        <f t="shared" si="1"/>
        <v/>
      </c>
      <c r="I64" s="74" t="str">
        <f>IFERROR(VLOOKUP($H64,'[2]Klokan-Prijave'!$A$2:$C$1000,2,FALSE),"")</f>
        <v/>
      </c>
      <c r="J64" s="91" t="str">
        <f>IFERROR(VLOOKUP($H64,'[2]Klokan-Prijave'!$A$2:$C$1000,3,FALSE),"")</f>
        <v/>
      </c>
      <c r="K64" s="39" t="str">
        <f t="shared" si="2"/>
        <v/>
      </c>
      <c r="L64" s="18" t="str">
        <f t="shared" si="3"/>
        <v/>
      </c>
    </row>
    <row r="65" spans="1:12" ht="14.45" customHeight="1" x14ac:dyDescent="0.2">
      <c r="A65" s="88">
        <v>55</v>
      </c>
      <c r="B65" s="46"/>
      <c r="C65" s="46"/>
      <c r="D65" s="25" t="str">
        <f>IFERROR(VLOOKUP(VALUE($A65),[1]Student!$A$5:$BA$103,COLUMN(BA:BA),FALSE),"")</f>
        <v/>
      </c>
      <c r="E65" s="63" t="str">
        <f>IFERROR(VLOOKUP(VALUE($A65),[1]Student!$A$5:$BA$103,COLUMN(AA:AA),FALSE),"")</f>
        <v/>
      </c>
      <c r="F65" s="78" t="str">
        <f>IF(LEN(INDEX(B$10:C$109,56,1))&lt;2,IF(LEN(INDEX(B$10:C$109,56,2))&lt;2,"",$B$8),$B$8)</f>
        <v/>
      </c>
      <c r="G65" s="89" t="str">
        <f t="shared" si="0"/>
        <v/>
      </c>
      <c r="H65" s="16" t="str">
        <f t="shared" si="1"/>
        <v/>
      </c>
      <c r="I65" s="74" t="str">
        <f>IFERROR(VLOOKUP($H65,'[2]Klokan-Prijave'!$A$2:$C$1000,2,FALSE),"")</f>
        <v/>
      </c>
      <c r="J65" s="91" t="str">
        <f>IFERROR(VLOOKUP($H65,'[2]Klokan-Prijave'!$A$2:$C$1000,3,FALSE),"")</f>
        <v/>
      </c>
      <c r="K65" s="39" t="str">
        <f t="shared" si="2"/>
        <v/>
      </c>
      <c r="L65" s="18" t="str">
        <f t="shared" si="3"/>
        <v/>
      </c>
    </row>
    <row r="66" spans="1:12" ht="14.45" customHeight="1" x14ac:dyDescent="0.2">
      <c r="A66" s="88">
        <v>56</v>
      </c>
      <c r="B66" s="46"/>
      <c r="C66" s="46"/>
      <c r="D66" s="25" t="str">
        <f>IFERROR(VLOOKUP(VALUE($A66),[1]Student!$A$5:$BA$103,COLUMN(BA:BA),FALSE),"")</f>
        <v/>
      </c>
      <c r="E66" s="63" t="str">
        <f>IFERROR(VLOOKUP(VALUE($A66),[1]Student!$A$5:$BA$103,COLUMN(AA:AA),FALSE),"")</f>
        <v/>
      </c>
      <c r="F66" s="78" t="str">
        <f>IF(LEN(INDEX(B$10:C$109,57,1))&lt;2,IF(LEN(INDEX(B$10:C$109,57,2))&lt;2,"",$B$8),$B$8)</f>
        <v/>
      </c>
      <c r="G66" s="89" t="str">
        <f t="shared" si="0"/>
        <v/>
      </c>
      <c r="H66" s="16" t="str">
        <f t="shared" si="1"/>
        <v/>
      </c>
      <c r="I66" s="74" t="str">
        <f>IFERROR(VLOOKUP($H66,'[2]Klokan-Prijave'!$A$2:$C$1000,2,FALSE),"")</f>
        <v/>
      </c>
      <c r="J66" s="91" t="str">
        <f>IFERROR(VLOOKUP($H66,'[2]Klokan-Prijave'!$A$2:$C$1000,3,FALSE),"")</f>
        <v/>
      </c>
      <c r="K66" s="39" t="str">
        <f t="shared" si="2"/>
        <v/>
      </c>
      <c r="L66" s="18" t="str">
        <f t="shared" si="3"/>
        <v/>
      </c>
    </row>
    <row r="67" spans="1:12" ht="14.45" customHeight="1" x14ac:dyDescent="0.2">
      <c r="A67" s="88">
        <v>57</v>
      </c>
      <c r="B67" s="46"/>
      <c r="C67" s="46"/>
      <c r="D67" s="25" t="str">
        <f>IFERROR(VLOOKUP(VALUE($A67),[1]Student!$A$5:$BA$103,COLUMN(BA:BA),FALSE),"")</f>
        <v/>
      </c>
      <c r="E67" s="63" t="str">
        <f>IFERROR(VLOOKUP(VALUE($A67),[1]Student!$A$5:$BA$103,COLUMN(AA:AA),FALSE),"")</f>
        <v/>
      </c>
      <c r="F67" s="78" t="str">
        <f>IF(LEN(INDEX(B$10:C$109,58,1))&lt;2,IF(LEN(INDEX(B$10:C$109,58,2))&lt;2,"",$B$8),$B$8)</f>
        <v/>
      </c>
      <c r="G67" s="89" t="str">
        <f t="shared" si="0"/>
        <v/>
      </c>
      <c r="H67" s="16" t="str">
        <f t="shared" si="1"/>
        <v/>
      </c>
      <c r="I67" s="74" t="str">
        <f>IFERROR(VLOOKUP($H67,'[2]Klokan-Prijave'!$A$2:$C$1000,2,FALSE),"")</f>
        <v/>
      </c>
      <c r="J67" s="91" t="str">
        <f>IFERROR(VLOOKUP($H67,'[2]Klokan-Prijave'!$A$2:$C$1000,3,FALSE),"")</f>
        <v/>
      </c>
      <c r="K67" s="39" t="str">
        <f t="shared" si="2"/>
        <v/>
      </c>
      <c r="L67" s="18" t="str">
        <f t="shared" si="3"/>
        <v/>
      </c>
    </row>
    <row r="68" spans="1:12" ht="14.45" customHeight="1" x14ac:dyDescent="0.2">
      <c r="A68" s="88">
        <v>58</v>
      </c>
      <c r="B68" s="46"/>
      <c r="C68" s="46"/>
      <c r="D68" s="25" t="str">
        <f>IFERROR(VLOOKUP(VALUE($A68),[1]Student!$A$5:$BA$103,COLUMN(BA:BA),FALSE),"")</f>
        <v/>
      </c>
      <c r="E68" s="63" t="str">
        <f>IFERROR(VLOOKUP(VALUE($A68),[1]Student!$A$5:$BA$103,COLUMN(AA:AA),FALSE),"")</f>
        <v/>
      </c>
      <c r="F68" s="78" t="str">
        <f>IF(LEN(INDEX(B$10:C$109,59,1))&lt;2,IF(LEN(INDEX(B$10:C$109,59,2))&lt;2,"",$B$8),$B$8)</f>
        <v/>
      </c>
      <c r="G68" s="89" t="str">
        <f t="shared" si="0"/>
        <v/>
      </c>
      <c r="H68" s="16" t="str">
        <f t="shared" si="1"/>
        <v/>
      </c>
      <c r="I68" s="74" t="str">
        <f>IFERROR(VLOOKUP($H68,'[2]Klokan-Prijave'!$A$2:$C$1000,2,FALSE),"")</f>
        <v/>
      </c>
      <c r="J68" s="91" t="str">
        <f>IFERROR(VLOOKUP($H68,'[2]Klokan-Prijave'!$A$2:$C$1000,3,FALSE),"")</f>
        <v/>
      </c>
      <c r="K68" s="39" t="str">
        <f t="shared" si="2"/>
        <v/>
      </c>
      <c r="L68" s="18" t="str">
        <f t="shared" si="3"/>
        <v/>
      </c>
    </row>
    <row r="69" spans="1:12" ht="14.45" customHeight="1" x14ac:dyDescent="0.2">
      <c r="A69" s="88">
        <v>59</v>
      </c>
      <c r="B69" s="46"/>
      <c r="C69" s="46"/>
      <c r="D69" s="25" t="str">
        <f>IFERROR(VLOOKUP(VALUE($A69),[1]Student!$A$5:$BA$103,COLUMN(BA:BA),FALSE),"")</f>
        <v/>
      </c>
      <c r="E69" s="63" t="str">
        <f>IFERROR(VLOOKUP(VALUE($A69),[1]Student!$A$5:$BA$103,COLUMN(AA:AA),FALSE),"")</f>
        <v/>
      </c>
      <c r="F69" s="78" t="str">
        <f>IF(LEN(INDEX(B$10:C$109,60,1))&lt;2,IF(LEN(INDEX(B$10:C$109,60,2))&lt;2,"",$B$8),$B$8)</f>
        <v/>
      </c>
      <c r="G69" s="89" t="str">
        <f t="shared" si="0"/>
        <v/>
      </c>
      <c r="H69" s="16" t="str">
        <f t="shared" si="1"/>
        <v/>
      </c>
      <c r="I69" s="74" t="str">
        <f>IFERROR(VLOOKUP($H69,'[2]Klokan-Prijave'!$A$2:$C$1000,2,FALSE),"")</f>
        <v/>
      </c>
      <c r="J69" s="91" t="str">
        <f>IFERROR(VLOOKUP($H69,'[2]Klokan-Prijave'!$A$2:$C$1000,3,FALSE),"")</f>
        <v/>
      </c>
      <c r="K69" s="39" t="str">
        <f t="shared" si="2"/>
        <v/>
      </c>
      <c r="L69" s="18" t="str">
        <f t="shared" si="3"/>
        <v/>
      </c>
    </row>
    <row r="70" spans="1:12" ht="14.45" customHeight="1" x14ac:dyDescent="0.2">
      <c r="A70" s="88">
        <v>60</v>
      </c>
      <c r="B70" s="46"/>
      <c r="C70" s="46"/>
      <c r="D70" s="25" t="str">
        <f>IFERROR(VLOOKUP(VALUE($A70),[1]Student!$A$5:$BA$103,COLUMN(BA:BA),FALSE),"")</f>
        <v/>
      </c>
      <c r="E70" s="63" t="str">
        <f>IFERROR(VLOOKUP(VALUE($A70),[1]Student!$A$5:$BA$103,COLUMN(AA:AA),FALSE),"")</f>
        <v/>
      </c>
      <c r="F70" s="78" t="str">
        <f>IF(LEN(INDEX(B$10:C$109,61,1))&lt;2,IF(LEN(INDEX(B$10:C$109,61,2))&lt;2,"",$B$8),$B$8)</f>
        <v/>
      </c>
      <c r="G70" s="89" t="str">
        <f t="shared" si="0"/>
        <v/>
      </c>
      <c r="H70" s="16" t="str">
        <f t="shared" si="1"/>
        <v/>
      </c>
      <c r="I70" s="74" t="str">
        <f>IFERROR(VLOOKUP($H70,'[2]Klokan-Prijave'!$A$2:$C$1000,2,FALSE),"")</f>
        <v/>
      </c>
      <c r="J70" s="91" t="str">
        <f>IFERROR(VLOOKUP($H70,'[2]Klokan-Prijave'!$A$2:$C$1000,3,FALSE),"")</f>
        <v/>
      </c>
      <c r="K70" s="39" t="str">
        <f t="shared" si="2"/>
        <v/>
      </c>
      <c r="L70" s="18" t="str">
        <f t="shared" si="3"/>
        <v/>
      </c>
    </row>
    <row r="71" spans="1:12" ht="14.45" customHeight="1" x14ac:dyDescent="0.2">
      <c r="A71" s="88">
        <v>61</v>
      </c>
      <c r="B71" s="46"/>
      <c r="C71" s="46"/>
      <c r="D71" s="25" t="str">
        <f>IFERROR(VLOOKUP(VALUE($A71),[1]Student!$A$5:$BA$103,COLUMN(BA:BA),FALSE),"")</f>
        <v/>
      </c>
      <c r="E71" s="63" t="str">
        <f>IFERROR(VLOOKUP(VALUE($A71),[1]Student!$A$5:$BA$103,COLUMN(AA:AA),FALSE),"")</f>
        <v/>
      </c>
      <c r="F71" s="78" t="str">
        <f>IF(LEN(INDEX(B$10:C$109,62,1))&lt;2,IF(LEN(INDEX(B$10:C$109,62,2))&lt;2,"",$B$8),$B$8)</f>
        <v/>
      </c>
      <c r="G71" s="89" t="str">
        <f t="shared" si="0"/>
        <v/>
      </c>
      <c r="H71" s="16" t="str">
        <f t="shared" si="1"/>
        <v/>
      </c>
      <c r="I71" s="74" t="str">
        <f>IFERROR(VLOOKUP($H71,'[2]Klokan-Prijave'!$A$2:$C$1000,2,FALSE),"")</f>
        <v/>
      </c>
      <c r="J71" s="91" t="str">
        <f>IFERROR(VLOOKUP($H71,'[2]Klokan-Prijave'!$A$2:$C$1000,3,FALSE),"")</f>
        <v/>
      </c>
      <c r="K71" s="39" t="str">
        <f t="shared" si="2"/>
        <v/>
      </c>
      <c r="L71" s="18" t="str">
        <f t="shared" si="3"/>
        <v/>
      </c>
    </row>
    <row r="72" spans="1:12" ht="14.45" customHeight="1" x14ac:dyDescent="0.2">
      <c r="A72" s="88">
        <v>62</v>
      </c>
      <c r="B72" s="46"/>
      <c r="C72" s="46"/>
      <c r="D72" s="25" t="str">
        <f>IFERROR(VLOOKUP(VALUE($A72),[1]Student!$A$5:$BA$103,COLUMN(BA:BA),FALSE),"")</f>
        <v/>
      </c>
      <c r="E72" s="63" t="str">
        <f>IFERROR(VLOOKUP(VALUE($A72),[1]Student!$A$5:$BA$103,COLUMN(AA:AA),FALSE),"")</f>
        <v/>
      </c>
      <c r="F72" s="78" t="str">
        <f>IF(LEN(INDEX(B$10:C$109,63,1))&lt;2,IF(LEN(INDEX(B$10:C$109,63,2))&lt;2,"",$B$8),$B$8)</f>
        <v/>
      </c>
      <c r="G72" s="89" t="str">
        <f t="shared" si="0"/>
        <v/>
      </c>
      <c r="H72" s="16" t="str">
        <f t="shared" si="1"/>
        <v/>
      </c>
      <c r="I72" s="74" t="str">
        <f>IFERROR(VLOOKUP($H72,'[2]Klokan-Prijave'!$A$2:$C$1000,2,FALSE),"")</f>
        <v/>
      </c>
      <c r="J72" s="91" t="str">
        <f>IFERROR(VLOOKUP($H72,'[2]Klokan-Prijave'!$A$2:$C$1000,3,FALSE),"")</f>
        <v/>
      </c>
      <c r="K72" s="39" t="str">
        <f t="shared" si="2"/>
        <v/>
      </c>
      <c r="L72" s="18" t="str">
        <f t="shared" si="3"/>
        <v/>
      </c>
    </row>
    <row r="73" spans="1:12" ht="14.45" customHeight="1" x14ac:dyDescent="0.2">
      <c r="A73" s="88">
        <v>63</v>
      </c>
      <c r="B73" s="46"/>
      <c r="C73" s="46"/>
      <c r="D73" s="25" t="str">
        <f>IFERROR(VLOOKUP(VALUE($A73),[1]Student!$A$5:$BA$103,COLUMN(BA:BA),FALSE),"")</f>
        <v/>
      </c>
      <c r="E73" s="63" t="str">
        <f>IFERROR(VLOOKUP(VALUE($A73),[1]Student!$A$5:$BA$103,COLUMN(AA:AA),FALSE),"")</f>
        <v/>
      </c>
      <c r="F73" s="78" t="str">
        <f>IF(LEN(INDEX(B$10:C$109,64,1))&lt;2,IF(LEN(INDEX(B$10:C$109,64,2))&lt;2,"",$B$8),$B$8)</f>
        <v/>
      </c>
      <c r="G73" s="89" t="str">
        <f t="shared" si="0"/>
        <v/>
      </c>
      <c r="H73" s="16" t="str">
        <f t="shared" si="1"/>
        <v/>
      </c>
      <c r="I73" s="74" t="str">
        <f>IFERROR(VLOOKUP($H73,'[2]Klokan-Prijave'!$A$2:$C$1000,2,FALSE),"")</f>
        <v/>
      </c>
      <c r="J73" s="91" t="str">
        <f>IFERROR(VLOOKUP($H73,'[2]Klokan-Prijave'!$A$2:$C$1000,3,FALSE),"")</f>
        <v/>
      </c>
      <c r="K73" s="39" t="str">
        <f t="shared" si="2"/>
        <v/>
      </c>
      <c r="L73" s="18" t="str">
        <f t="shared" si="3"/>
        <v/>
      </c>
    </row>
    <row r="74" spans="1:12" ht="14.45" customHeight="1" x14ac:dyDescent="0.2">
      <c r="A74" s="88">
        <v>64</v>
      </c>
      <c r="B74" s="46"/>
      <c r="C74" s="46"/>
      <c r="D74" s="25" t="str">
        <f>IFERROR(VLOOKUP(VALUE($A74),[1]Student!$A$5:$BA$103,COLUMN(BA:BA),FALSE),"")</f>
        <v/>
      </c>
      <c r="E74" s="63" t="str">
        <f>IFERROR(VLOOKUP(VALUE($A74),[1]Student!$A$5:$BA$103,COLUMN(AA:AA),FALSE),"")</f>
        <v/>
      </c>
      <c r="F74" s="78" t="str">
        <f>IF(LEN(INDEX(B$10:C$109,65,1))&lt;2,IF(LEN(INDEX(B$10:C$109,65,2))&lt;2,"",$B$8),$B$8)</f>
        <v/>
      </c>
      <c r="G74" s="89" t="str">
        <f t="shared" si="0"/>
        <v/>
      </c>
      <c r="H74" s="16" t="str">
        <f t="shared" si="1"/>
        <v/>
      </c>
      <c r="I74" s="74" t="str">
        <f>IFERROR(VLOOKUP($H74,'[2]Klokan-Prijave'!$A$2:$C$1000,2,FALSE),"")</f>
        <v/>
      </c>
      <c r="J74" s="91" t="str">
        <f>IFERROR(VLOOKUP($H74,'[2]Klokan-Prijave'!$A$2:$C$1000,3,FALSE),"")</f>
        <v/>
      </c>
      <c r="K74" s="39" t="str">
        <f t="shared" si="2"/>
        <v/>
      </c>
      <c r="L74" s="18" t="str">
        <f t="shared" si="3"/>
        <v/>
      </c>
    </row>
    <row r="75" spans="1:12" ht="14.45" customHeight="1" x14ac:dyDescent="0.2">
      <c r="A75" s="88">
        <v>65</v>
      </c>
      <c r="B75" s="46"/>
      <c r="C75" s="46"/>
      <c r="D75" s="25" t="str">
        <f>IFERROR(VLOOKUP(VALUE($A75),[1]Student!$A$5:$BA$103,COLUMN(BA:BA),FALSE),"")</f>
        <v/>
      </c>
      <c r="E75" s="63" t="str">
        <f>IFERROR(VLOOKUP(VALUE($A75),[1]Student!$A$5:$BA$103,COLUMN(AA:AA),FALSE),"")</f>
        <v/>
      </c>
      <c r="F75" s="78" t="str">
        <f>IF(LEN(INDEX(B$10:C$109,66,1))&lt;2,IF(LEN(INDEX(B$10:C$109,66,2))&lt;2,"",$B$8),$B$8)</f>
        <v/>
      </c>
      <c r="G75" s="89" t="str">
        <f t="shared" si="0"/>
        <v/>
      </c>
      <c r="H75" s="16" t="str">
        <f t="shared" si="1"/>
        <v/>
      </c>
      <c r="I75" s="74" t="str">
        <f>IFERROR(VLOOKUP($H75,'[2]Klokan-Prijave'!$A$2:$C$1000,2,FALSE),"")</f>
        <v/>
      </c>
      <c r="J75" s="91" t="str">
        <f>IFERROR(VLOOKUP($H75,'[2]Klokan-Prijave'!$A$2:$C$1000,3,FALSE),"")</f>
        <v/>
      </c>
      <c r="K75" s="39" t="str">
        <f t="shared" si="2"/>
        <v/>
      </c>
      <c r="L75" s="18" t="str">
        <f t="shared" si="3"/>
        <v/>
      </c>
    </row>
    <row r="76" spans="1:12" ht="14.45" customHeight="1" x14ac:dyDescent="0.2">
      <c r="A76" s="88">
        <v>66</v>
      </c>
      <c r="B76" s="46"/>
      <c r="C76" s="46"/>
      <c r="D76" s="25" t="str">
        <f>IFERROR(VLOOKUP(VALUE($A76),[1]Student!$A$5:$BA$103,COLUMN(BA:BA),FALSE),"")</f>
        <v/>
      </c>
      <c r="E76" s="63" t="str">
        <f>IFERROR(VLOOKUP(VALUE($A76),[1]Student!$A$5:$BA$103,COLUMN(AA:AA),FALSE),"")</f>
        <v/>
      </c>
      <c r="F76" s="78" t="str">
        <f>IF(LEN(INDEX(B$10:C$109,67,1))&lt;2,IF(LEN(INDEX(B$10:C$109,67,2))&lt;2,"",$B$8),$B$8)</f>
        <v/>
      </c>
      <c r="G76" s="89" t="str">
        <f t="shared" ref="G76:G109" si="4">IF($F76="",IF($D76="","","SŠ"),"SŠ")</f>
        <v/>
      </c>
      <c r="H76" s="16" t="str">
        <f t="shared" ref="H76:H109" si="5">IF($G76="","",$B$6)</f>
        <v/>
      </c>
      <c r="I76" s="74" t="str">
        <f>IFERROR(VLOOKUP($H76,'[2]Klokan-Prijave'!$A$2:$C$1000,2,FALSE),"")</f>
        <v/>
      </c>
      <c r="J76" s="91" t="str">
        <f>IFERROR(VLOOKUP($H76,'[2]Klokan-Prijave'!$A$2:$C$1000,3,FALSE),"")</f>
        <v/>
      </c>
      <c r="K76" s="39" t="str">
        <f t="shared" ref="K76:K109" si="6">IF(D76="","",D76/120)</f>
        <v/>
      </c>
      <c r="L76" s="18" t="str">
        <f t="shared" ref="L76:L109" si="7">IF(D76="","",SUMPRODUCT((D76&lt;D$11:D$109)/COUNTIF(D$11:D$109,D$11:D$109)))</f>
        <v/>
      </c>
    </row>
    <row r="77" spans="1:12" ht="14.45" customHeight="1" x14ac:dyDescent="0.2">
      <c r="A77" s="88">
        <v>67</v>
      </c>
      <c r="B77" s="46"/>
      <c r="C77" s="46"/>
      <c r="D77" s="25" t="str">
        <f>IFERROR(VLOOKUP(VALUE($A77),[1]Student!$A$5:$BA$103,COLUMN(BA:BA),FALSE),"")</f>
        <v/>
      </c>
      <c r="E77" s="63" t="str">
        <f>IFERROR(VLOOKUP(VALUE($A77),[1]Student!$A$5:$BA$103,COLUMN(AA:AA),FALSE),"")</f>
        <v/>
      </c>
      <c r="F77" s="78" t="str">
        <f>IF(LEN(INDEX(B$10:C$109,68,1))&lt;2,IF(LEN(INDEX(B$10:C$109,68,2))&lt;2,"",$B$8),$B$8)</f>
        <v/>
      </c>
      <c r="G77" s="89" t="str">
        <f t="shared" si="4"/>
        <v/>
      </c>
      <c r="H77" s="16" t="str">
        <f t="shared" si="5"/>
        <v/>
      </c>
      <c r="I77" s="74" t="str">
        <f>IFERROR(VLOOKUP($H77,'[2]Klokan-Prijave'!$A$2:$C$1000,2,FALSE),"")</f>
        <v/>
      </c>
      <c r="J77" s="91" t="str">
        <f>IFERROR(VLOOKUP($H77,'[2]Klokan-Prijave'!$A$2:$C$1000,3,FALSE),"")</f>
        <v/>
      </c>
      <c r="K77" s="39" t="str">
        <f t="shared" si="6"/>
        <v/>
      </c>
      <c r="L77" s="18" t="str">
        <f t="shared" si="7"/>
        <v/>
      </c>
    </row>
    <row r="78" spans="1:12" ht="14.45" customHeight="1" x14ac:dyDescent="0.2">
      <c r="A78" s="88">
        <v>68</v>
      </c>
      <c r="B78" s="46"/>
      <c r="C78" s="46"/>
      <c r="D78" s="25" t="str">
        <f>IFERROR(VLOOKUP(VALUE($A78),[1]Student!$A$5:$BA$103,COLUMN(BA:BA),FALSE),"")</f>
        <v/>
      </c>
      <c r="E78" s="63" t="str">
        <f>IFERROR(VLOOKUP(VALUE($A78),[1]Student!$A$5:$BA$103,COLUMN(AA:AA),FALSE),"")</f>
        <v/>
      </c>
      <c r="F78" s="78" t="str">
        <f>IF(LEN(INDEX(B$10:C$109,69,1))&lt;2,IF(LEN(INDEX(B$10:C$109,69,2))&lt;2,"",$B$8),$B$8)</f>
        <v/>
      </c>
      <c r="G78" s="89" t="str">
        <f t="shared" si="4"/>
        <v/>
      </c>
      <c r="H78" s="16" t="str">
        <f t="shared" si="5"/>
        <v/>
      </c>
      <c r="I78" s="74" t="str">
        <f>IFERROR(VLOOKUP($H78,'[2]Klokan-Prijave'!$A$2:$C$1000,2,FALSE),"")</f>
        <v/>
      </c>
      <c r="J78" s="91" t="str">
        <f>IFERROR(VLOOKUP($H78,'[2]Klokan-Prijave'!$A$2:$C$1000,3,FALSE),"")</f>
        <v/>
      </c>
      <c r="K78" s="39" t="str">
        <f t="shared" si="6"/>
        <v/>
      </c>
      <c r="L78" s="18" t="str">
        <f t="shared" si="7"/>
        <v/>
      </c>
    </row>
    <row r="79" spans="1:12" ht="14.45" customHeight="1" x14ac:dyDescent="0.2">
      <c r="A79" s="88">
        <v>69</v>
      </c>
      <c r="B79" s="46"/>
      <c r="C79" s="46"/>
      <c r="D79" s="25" t="str">
        <f>IFERROR(VLOOKUP(VALUE($A79),[1]Student!$A$5:$BA$103,COLUMN(BA:BA),FALSE),"")</f>
        <v/>
      </c>
      <c r="E79" s="63" t="str">
        <f>IFERROR(VLOOKUP(VALUE($A79),[1]Student!$A$5:$BA$103,COLUMN(AA:AA),FALSE),"")</f>
        <v/>
      </c>
      <c r="F79" s="78" t="str">
        <f>IF(LEN(INDEX(B$10:C$109,70,1))&lt;2,IF(LEN(INDEX(B$10:C$109,70,2))&lt;2,"",$B$8),$B$8)</f>
        <v/>
      </c>
      <c r="G79" s="89" t="str">
        <f t="shared" si="4"/>
        <v/>
      </c>
      <c r="H79" s="16" t="str">
        <f t="shared" si="5"/>
        <v/>
      </c>
      <c r="I79" s="74" t="str">
        <f>IFERROR(VLOOKUP($H79,'[2]Klokan-Prijave'!$A$2:$C$1000,2,FALSE),"")</f>
        <v/>
      </c>
      <c r="J79" s="91" t="str">
        <f>IFERROR(VLOOKUP($H79,'[2]Klokan-Prijave'!$A$2:$C$1000,3,FALSE),"")</f>
        <v/>
      </c>
      <c r="K79" s="39" t="str">
        <f t="shared" si="6"/>
        <v/>
      </c>
      <c r="L79" s="18" t="str">
        <f t="shared" si="7"/>
        <v/>
      </c>
    </row>
    <row r="80" spans="1:12" ht="14.45" customHeight="1" x14ac:dyDescent="0.2">
      <c r="A80" s="88">
        <v>70</v>
      </c>
      <c r="B80" s="46"/>
      <c r="C80" s="46"/>
      <c r="D80" s="25" t="str">
        <f>IFERROR(VLOOKUP(VALUE($A80),[1]Student!$A$5:$BA$103,COLUMN(BA:BA),FALSE),"")</f>
        <v/>
      </c>
      <c r="E80" s="63" t="str">
        <f>IFERROR(VLOOKUP(VALUE($A80),[1]Student!$A$5:$BA$103,COLUMN(AA:AA),FALSE),"")</f>
        <v/>
      </c>
      <c r="F80" s="78" t="str">
        <f>IF(LEN(INDEX(B$10:C$109,71,1))&lt;2,IF(LEN(INDEX(B$10:C$109,71,2))&lt;2,"",$B$8),$B$8)</f>
        <v/>
      </c>
      <c r="G80" s="89" t="str">
        <f t="shared" si="4"/>
        <v/>
      </c>
      <c r="H80" s="16" t="str">
        <f t="shared" si="5"/>
        <v/>
      </c>
      <c r="I80" s="74" t="str">
        <f>IFERROR(VLOOKUP($H80,'[2]Klokan-Prijave'!$A$2:$C$1000,2,FALSE),"")</f>
        <v/>
      </c>
      <c r="J80" s="91" t="str">
        <f>IFERROR(VLOOKUP($H80,'[2]Klokan-Prijave'!$A$2:$C$1000,3,FALSE),"")</f>
        <v/>
      </c>
      <c r="K80" s="39" t="str">
        <f t="shared" si="6"/>
        <v/>
      </c>
      <c r="L80" s="18" t="str">
        <f t="shared" si="7"/>
        <v/>
      </c>
    </row>
    <row r="81" spans="1:12" ht="14.45" customHeight="1" x14ac:dyDescent="0.2">
      <c r="A81" s="88">
        <v>71</v>
      </c>
      <c r="B81" s="46"/>
      <c r="C81" s="46"/>
      <c r="D81" s="25" t="str">
        <f>IFERROR(VLOOKUP(VALUE($A81),[1]Student!$A$5:$BA$103,COLUMN(BA:BA),FALSE),"")</f>
        <v/>
      </c>
      <c r="E81" s="63" t="str">
        <f>IFERROR(VLOOKUP(VALUE($A81),[1]Student!$A$5:$BA$103,COLUMN(AA:AA),FALSE),"")</f>
        <v/>
      </c>
      <c r="F81" s="78" t="str">
        <f>IF(LEN(INDEX(B$10:C$109,72,1))&lt;2,IF(LEN(INDEX(B$10:C$109,72,2))&lt;2,"",$B$8),$B$8)</f>
        <v/>
      </c>
      <c r="G81" s="89" t="str">
        <f t="shared" si="4"/>
        <v/>
      </c>
      <c r="H81" s="16" t="str">
        <f t="shared" si="5"/>
        <v/>
      </c>
      <c r="I81" s="74" t="str">
        <f>IFERROR(VLOOKUP($H81,'[2]Klokan-Prijave'!$A$2:$C$1000,2,FALSE),"")</f>
        <v/>
      </c>
      <c r="J81" s="91" t="str">
        <f>IFERROR(VLOOKUP($H81,'[2]Klokan-Prijave'!$A$2:$C$1000,3,FALSE),"")</f>
        <v/>
      </c>
      <c r="K81" s="39" t="str">
        <f t="shared" si="6"/>
        <v/>
      </c>
      <c r="L81" s="18" t="str">
        <f t="shared" si="7"/>
        <v/>
      </c>
    </row>
    <row r="82" spans="1:12" ht="14.45" customHeight="1" x14ac:dyDescent="0.2">
      <c r="A82" s="88">
        <v>72</v>
      </c>
      <c r="B82" s="46"/>
      <c r="C82" s="46"/>
      <c r="D82" s="25" t="str">
        <f>IFERROR(VLOOKUP(VALUE($A82),[1]Student!$A$5:$BA$103,COLUMN(BA:BA),FALSE),"")</f>
        <v/>
      </c>
      <c r="E82" s="63" t="str">
        <f>IFERROR(VLOOKUP(VALUE($A82),[1]Student!$A$5:$BA$103,COLUMN(AA:AA),FALSE),"")</f>
        <v/>
      </c>
      <c r="F82" s="78" t="str">
        <f>IF(LEN(INDEX(B$10:C$109,73,1))&lt;2,IF(LEN(INDEX(B$10:C$109,73,2))&lt;2,"",$B$8),$B$8)</f>
        <v/>
      </c>
      <c r="G82" s="89" t="str">
        <f t="shared" si="4"/>
        <v/>
      </c>
      <c r="H82" s="16" t="str">
        <f t="shared" si="5"/>
        <v/>
      </c>
      <c r="I82" s="74" t="str">
        <f>IFERROR(VLOOKUP($H82,'[2]Klokan-Prijave'!$A$2:$C$1000,2,FALSE),"")</f>
        <v/>
      </c>
      <c r="J82" s="91" t="str">
        <f>IFERROR(VLOOKUP($H82,'[2]Klokan-Prijave'!$A$2:$C$1000,3,FALSE),"")</f>
        <v/>
      </c>
      <c r="K82" s="39" t="str">
        <f t="shared" si="6"/>
        <v/>
      </c>
      <c r="L82" s="18" t="str">
        <f t="shared" si="7"/>
        <v/>
      </c>
    </row>
    <row r="83" spans="1:12" ht="14.45" customHeight="1" x14ac:dyDescent="0.2">
      <c r="A83" s="88">
        <v>73</v>
      </c>
      <c r="B83" s="46"/>
      <c r="C83" s="46"/>
      <c r="D83" s="25" t="str">
        <f>IFERROR(VLOOKUP(VALUE($A83),[1]Student!$A$5:$BA$103,COLUMN(BA:BA),FALSE),"")</f>
        <v/>
      </c>
      <c r="E83" s="63" t="str">
        <f>IFERROR(VLOOKUP(VALUE($A83),[1]Student!$A$5:$BA$103,COLUMN(AA:AA),FALSE),"")</f>
        <v/>
      </c>
      <c r="F83" s="78" t="str">
        <f>IF(LEN(INDEX(B$10:C$109,74,1))&lt;2,IF(LEN(INDEX(B$10:C$109,74,2))&lt;2,"",$B$8),$B$8)</f>
        <v/>
      </c>
      <c r="G83" s="89" t="str">
        <f t="shared" si="4"/>
        <v/>
      </c>
      <c r="H83" s="16" t="str">
        <f t="shared" si="5"/>
        <v/>
      </c>
      <c r="I83" s="74" t="str">
        <f>IFERROR(VLOOKUP($H83,'[2]Klokan-Prijave'!$A$2:$C$1000,2,FALSE),"")</f>
        <v/>
      </c>
      <c r="J83" s="91" t="str">
        <f>IFERROR(VLOOKUP($H83,'[2]Klokan-Prijave'!$A$2:$C$1000,3,FALSE),"")</f>
        <v/>
      </c>
      <c r="K83" s="39" t="str">
        <f t="shared" si="6"/>
        <v/>
      </c>
      <c r="L83" s="18" t="str">
        <f t="shared" si="7"/>
        <v/>
      </c>
    </row>
    <row r="84" spans="1:12" ht="14.45" customHeight="1" x14ac:dyDescent="0.2">
      <c r="A84" s="88">
        <v>74</v>
      </c>
      <c r="B84" s="46"/>
      <c r="C84" s="46"/>
      <c r="D84" s="25" t="str">
        <f>IFERROR(VLOOKUP(VALUE($A84),[1]Student!$A$5:$BA$103,COLUMN(BA:BA),FALSE),"")</f>
        <v/>
      </c>
      <c r="E84" s="63" t="str">
        <f>IFERROR(VLOOKUP(VALUE($A84),[1]Student!$A$5:$BA$103,COLUMN(AA:AA),FALSE),"")</f>
        <v/>
      </c>
      <c r="F84" s="78" t="str">
        <f>IF(LEN(INDEX(B$10:C$109,75,1))&lt;2,IF(LEN(INDEX(B$10:C$109,75,2))&lt;2,"",$B$8),$B$8)</f>
        <v/>
      </c>
      <c r="G84" s="89" t="str">
        <f t="shared" si="4"/>
        <v/>
      </c>
      <c r="H84" s="16" t="str">
        <f t="shared" si="5"/>
        <v/>
      </c>
      <c r="I84" s="74" t="str">
        <f>IFERROR(VLOOKUP($H84,'[2]Klokan-Prijave'!$A$2:$C$1000,2,FALSE),"")</f>
        <v/>
      </c>
      <c r="J84" s="91" t="str">
        <f>IFERROR(VLOOKUP($H84,'[2]Klokan-Prijave'!$A$2:$C$1000,3,FALSE),"")</f>
        <v/>
      </c>
      <c r="K84" s="39" t="str">
        <f t="shared" si="6"/>
        <v/>
      </c>
      <c r="L84" s="18" t="str">
        <f t="shared" si="7"/>
        <v/>
      </c>
    </row>
    <row r="85" spans="1:12" ht="14.45" customHeight="1" x14ac:dyDescent="0.2">
      <c r="A85" s="88">
        <v>75</v>
      </c>
      <c r="B85" s="46"/>
      <c r="C85" s="46"/>
      <c r="D85" s="25" t="str">
        <f>IFERROR(VLOOKUP(VALUE($A85),[1]Student!$A$5:$BA$103,COLUMN(BA:BA),FALSE),"")</f>
        <v/>
      </c>
      <c r="E85" s="63" t="str">
        <f>IFERROR(VLOOKUP(VALUE($A85),[1]Student!$A$5:$BA$103,COLUMN(AA:AA),FALSE),"")</f>
        <v/>
      </c>
      <c r="F85" s="78" t="str">
        <f>IF(LEN(INDEX(B$10:C$109,76,1))&lt;2,IF(LEN(INDEX(B$10:C$109,76,2))&lt;2,"",$B$8),$B$8)</f>
        <v/>
      </c>
      <c r="G85" s="89" t="str">
        <f t="shared" si="4"/>
        <v/>
      </c>
      <c r="H85" s="16" t="str">
        <f t="shared" si="5"/>
        <v/>
      </c>
      <c r="I85" s="74" t="str">
        <f>IFERROR(VLOOKUP($H85,'[2]Klokan-Prijave'!$A$2:$C$1000,2,FALSE),"")</f>
        <v/>
      </c>
      <c r="J85" s="91" t="str">
        <f>IFERROR(VLOOKUP($H85,'[2]Klokan-Prijave'!$A$2:$C$1000,3,FALSE),"")</f>
        <v/>
      </c>
      <c r="K85" s="39" t="str">
        <f t="shared" si="6"/>
        <v/>
      </c>
      <c r="L85" s="18" t="str">
        <f t="shared" si="7"/>
        <v/>
      </c>
    </row>
    <row r="86" spans="1:12" ht="14.45" customHeight="1" x14ac:dyDescent="0.2">
      <c r="A86" s="88">
        <v>76</v>
      </c>
      <c r="B86" s="46"/>
      <c r="C86" s="46"/>
      <c r="D86" s="25" t="str">
        <f>IFERROR(VLOOKUP(VALUE($A86),[1]Student!$A$5:$BA$103,COLUMN(BA:BA),FALSE),"")</f>
        <v/>
      </c>
      <c r="E86" s="63" t="str">
        <f>IFERROR(VLOOKUP(VALUE($A86),[1]Student!$A$5:$BA$103,COLUMN(AA:AA),FALSE),"")</f>
        <v/>
      </c>
      <c r="F86" s="78" t="str">
        <f>IF(LEN(INDEX(B$10:C$109,77,1))&lt;2,IF(LEN(INDEX(B$10:C$109,77,2))&lt;2,"",$B$8),$B$8)</f>
        <v/>
      </c>
      <c r="G86" s="89" t="str">
        <f t="shared" si="4"/>
        <v/>
      </c>
      <c r="H86" s="16" t="str">
        <f t="shared" si="5"/>
        <v/>
      </c>
      <c r="I86" s="74" t="str">
        <f>IFERROR(VLOOKUP($H86,'[2]Klokan-Prijave'!$A$2:$C$1000,2,FALSE),"")</f>
        <v/>
      </c>
      <c r="J86" s="91" t="str">
        <f>IFERROR(VLOOKUP($H86,'[2]Klokan-Prijave'!$A$2:$C$1000,3,FALSE),"")</f>
        <v/>
      </c>
      <c r="K86" s="39" t="str">
        <f t="shared" si="6"/>
        <v/>
      </c>
      <c r="L86" s="18" t="str">
        <f t="shared" si="7"/>
        <v/>
      </c>
    </row>
    <row r="87" spans="1:12" ht="14.45" customHeight="1" x14ac:dyDescent="0.2">
      <c r="A87" s="88">
        <v>77</v>
      </c>
      <c r="B87" s="46"/>
      <c r="C87" s="46"/>
      <c r="D87" s="25" t="str">
        <f>IFERROR(VLOOKUP(VALUE($A87),[1]Student!$A$5:$BA$103,COLUMN(BA:BA),FALSE),"")</f>
        <v/>
      </c>
      <c r="E87" s="63" t="str">
        <f>IFERROR(VLOOKUP(VALUE($A87),[1]Student!$A$5:$BA$103,COLUMN(AA:AA),FALSE),"")</f>
        <v/>
      </c>
      <c r="F87" s="78" t="str">
        <f>IF(LEN(INDEX(B$10:C$109,78,1))&lt;2,IF(LEN(INDEX(B$10:C$109,78,2))&lt;2,"",$B$8),$B$8)</f>
        <v/>
      </c>
      <c r="G87" s="89" t="str">
        <f t="shared" si="4"/>
        <v/>
      </c>
      <c r="H87" s="16" t="str">
        <f t="shared" si="5"/>
        <v/>
      </c>
      <c r="I87" s="74" t="str">
        <f>IFERROR(VLOOKUP($H87,'[2]Klokan-Prijave'!$A$2:$C$1000,2,FALSE),"")</f>
        <v/>
      </c>
      <c r="J87" s="91" t="str">
        <f>IFERROR(VLOOKUP($H87,'[2]Klokan-Prijave'!$A$2:$C$1000,3,FALSE),"")</f>
        <v/>
      </c>
      <c r="K87" s="39" t="str">
        <f t="shared" si="6"/>
        <v/>
      </c>
      <c r="L87" s="18" t="str">
        <f t="shared" si="7"/>
        <v/>
      </c>
    </row>
    <row r="88" spans="1:12" ht="14.45" customHeight="1" x14ac:dyDescent="0.2">
      <c r="A88" s="88">
        <v>78</v>
      </c>
      <c r="B88" s="46"/>
      <c r="C88" s="46"/>
      <c r="D88" s="25" t="str">
        <f>IFERROR(VLOOKUP(VALUE($A88),[1]Student!$A$5:$BA$103,COLUMN(BA:BA),FALSE),"")</f>
        <v/>
      </c>
      <c r="E88" s="63" t="str">
        <f>IFERROR(VLOOKUP(VALUE($A88),[1]Student!$A$5:$BA$103,COLUMN(AA:AA),FALSE),"")</f>
        <v/>
      </c>
      <c r="F88" s="78" t="str">
        <f>IF(LEN(INDEX(B$10:C$109,79,1))&lt;2,IF(LEN(INDEX(B$10:C$109,79,2))&lt;2,"",$B$8),$B$8)</f>
        <v/>
      </c>
      <c r="G88" s="89" t="str">
        <f t="shared" si="4"/>
        <v/>
      </c>
      <c r="H88" s="16" t="str">
        <f t="shared" si="5"/>
        <v/>
      </c>
      <c r="I88" s="74" t="str">
        <f>IFERROR(VLOOKUP($H88,'[2]Klokan-Prijave'!$A$2:$C$1000,2,FALSE),"")</f>
        <v/>
      </c>
      <c r="J88" s="91" t="str">
        <f>IFERROR(VLOOKUP($H88,'[2]Klokan-Prijave'!$A$2:$C$1000,3,FALSE),"")</f>
        <v/>
      </c>
      <c r="K88" s="39" t="str">
        <f t="shared" si="6"/>
        <v/>
      </c>
      <c r="L88" s="18" t="str">
        <f t="shared" si="7"/>
        <v/>
      </c>
    </row>
    <row r="89" spans="1:12" ht="14.45" customHeight="1" x14ac:dyDescent="0.2">
      <c r="A89" s="88">
        <v>79</v>
      </c>
      <c r="B89" s="46"/>
      <c r="C89" s="46"/>
      <c r="D89" s="25" t="str">
        <f>IFERROR(VLOOKUP(VALUE($A89),[1]Student!$A$5:$BA$103,COLUMN(BA:BA),FALSE),"")</f>
        <v/>
      </c>
      <c r="E89" s="63" t="str">
        <f>IFERROR(VLOOKUP(VALUE($A89),[1]Student!$A$5:$BA$103,COLUMN(AA:AA),FALSE),"")</f>
        <v/>
      </c>
      <c r="F89" s="78" t="str">
        <f>IF(LEN(INDEX(B$10:C$109,80,1))&lt;2,IF(LEN(INDEX(B$10:C$109,80,2))&lt;2,"",$B$8),$B$8)</f>
        <v/>
      </c>
      <c r="G89" s="89" t="str">
        <f t="shared" si="4"/>
        <v/>
      </c>
      <c r="H89" s="16" t="str">
        <f t="shared" si="5"/>
        <v/>
      </c>
      <c r="I89" s="74" t="str">
        <f>IFERROR(VLOOKUP($H89,'[2]Klokan-Prijave'!$A$2:$C$1000,2,FALSE),"")</f>
        <v/>
      </c>
      <c r="J89" s="91" t="str">
        <f>IFERROR(VLOOKUP($H89,'[2]Klokan-Prijave'!$A$2:$C$1000,3,FALSE),"")</f>
        <v/>
      </c>
      <c r="K89" s="39" t="str">
        <f t="shared" si="6"/>
        <v/>
      </c>
      <c r="L89" s="18" t="str">
        <f t="shared" si="7"/>
        <v/>
      </c>
    </row>
    <row r="90" spans="1:12" ht="14.45" customHeight="1" x14ac:dyDescent="0.2">
      <c r="A90" s="88">
        <v>80</v>
      </c>
      <c r="B90" s="46"/>
      <c r="C90" s="46"/>
      <c r="D90" s="25" t="str">
        <f>IFERROR(VLOOKUP(VALUE($A90),[1]Student!$A$5:$BA$103,COLUMN(BA:BA),FALSE),"")</f>
        <v/>
      </c>
      <c r="E90" s="63" t="str">
        <f>IFERROR(VLOOKUP(VALUE($A90),[1]Student!$A$5:$BA$103,COLUMN(AA:AA),FALSE),"")</f>
        <v/>
      </c>
      <c r="F90" s="78" t="str">
        <f>IF(LEN(INDEX(B$10:C$109,81,1))&lt;2,IF(LEN(INDEX(B$10:C$109,81,2))&lt;2,"",$B$8),$B$8)</f>
        <v/>
      </c>
      <c r="G90" s="89" t="str">
        <f t="shared" si="4"/>
        <v/>
      </c>
      <c r="H90" s="16" t="str">
        <f t="shared" si="5"/>
        <v/>
      </c>
      <c r="I90" s="74" t="str">
        <f>IFERROR(VLOOKUP($H90,'[2]Klokan-Prijave'!$A$2:$C$1000,2,FALSE),"")</f>
        <v/>
      </c>
      <c r="J90" s="91" t="str">
        <f>IFERROR(VLOOKUP($H90,'[2]Klokan-Prijave'!$A$2:$C$1000,3,FALSE),"")</f>
        <v/>
      </c>
      <c r="K90" s="39" t="str">
        <f t="shared" si="6"/>
        <v/>
      </c>
      <c r="L90" s="18" t="str">
        <f t="shared" si="7"/>
        <v/>
      </c>
    </row>
    <row r="91" spans="1:12" ht="14.45" customHeight="1" x14ac:dyDescent="0.2">
      <c r="A91" s="88">
        <v>81</v>
      </c>
      <c r="B91" s="46"/>
      <c r="C91" s="46"/>
      <c r="D91" s="25" t="str">
        <f>IFERROR(VLOOKUP(VALUE($A91),[1]Student!$A$5:$BA$103,COLUMN(BA:BA),FALSE),"")</f>
        <v/>
      </c>
      <c r="E91" s="63" t="str">
        <f>IFERROR(VLOOKUP(VALUE($A91),[1]Student!$A$5:$BA$103,COLUMN(AA:AA),FALSE),"")</f>
        <v/>
      </c>
      <c r="F91" s="78" t="str">
        <f>IF(LEN(INDEX(B$10:C$109,82,1))&lt;2,IF(LEN(INDEX(B$10:C$109,82,2))&lt;2,"",$B$8),$B$8)</f>
        <v/>
      </c>
      <c r="G91" s="89" t="str">
        <f t="shared" si="4"/>
        <v/>
      </c>
      <c r="H91" s="16" t="str">
        <f t="shared" si="5"/>
        <v/>
      </c>
      <c r="I91" s="74" t="str">
        <f>IFERROR(VLOOKUP($H91,'[2]Klokan-Prijave'!$A$2:$C$1000,2,FALSE),"")</f>
        <v/>
      </c>
      <c r="J91" s="91" t="str">
        <f>IFERROR(VLOOKUP($H91,'[2]Klokan-Prijave'!$A$2:$C$1000,3,FALSE),"")</f>
        <v/>
      </c>
      <c r="K91" s="39" t="str">
        <f t="shared" si="6"/>
        <v/>
      </c>
      <c r="L91" s="18" t="str">
        <f t="shared" si="7"/>
        <v/>
      </c>
    </row>
    <row r="92" spans="1:12" ht="14.45" customHeight="1" x14ac:dyDescent="0.2">
      <c r="A92" s="88">
        <v>82</v>
      </c>
      <c r="B92" s="46"/>
      <c r="C92" s="46"/>
      <c r="D92" s="25" t="str">
        <f>IFERROR(VLOOKUP(VALUE($A92),[1]Student!$A$5:$BA$103,COLUMN(BA:BA),FALSE),"")</f>
        <v/>
      </c>
      <c r="E92" s="63" t="str">
        <f>IFERROR(VLOOKUP(VALUE($A92),[1]Student!$A$5:$BA$103,COLUMN(AA:AA),FALSE),"")</f>
        <v/>
      </c>
      <c r="F92" s="78" t="str">
        <f>IF(LEN(INDEX(B$10:C$109,83,1))&lt;2,IF(LEN(INDEX(B$10:C$109,83,2))&lt;2,"",$B$8),$B$8)</f>
        <v/>
      </c>
      <c r="G92" s="89" t="str">
        <f t="shared" si="4"/>
        <v/>
      </c>
      <c r="H92" s="16" t="str">
        <f t="shared" si="5"/>
        <v/>
      </c>
      <c r="I92" s="74" t="str">
        <f>IFERROR(VLOOKUP($H92,'[2]Klokan-Prijave'!$A$2:$C$1000,2,FALSE),"")</f>
        <v/>
      </c>
      <c r="J92" s="91" t="str">
        <f>IFERROR(VLOOKUP($H92,'[2]Klokan-Prijave'!$A$2:$C$1000,3,FALSE),"")</f>
        <v/>
      </c>
      <c r="K92" s="39" t="str">
        <f t="shared" si="6"/>
        <v/>
      </c>
      <c r="L92" s="18" t="str">
        <f t="shared" si="7"/>
        <v/>
      </c>
    </row>
    <row r="93" spans="1:12" ht="14.45" customHeight="1" x14ac:dyDescent="0.2">
      <c r="A93" s="88">
        <v>83</v>
      </c>
      <c r="B93" s="46"/>
      <c r="C93" s="46"/>
      <c r="D93" s="25" t="str">
        <f>IFERROR(VLOOKUP(VALUE($A93),[1]Student!$A$5:$BA$103,COLUMN(BA:BA),FALSE),"")</f>
        <v/>
      </c>
      <c r="E93" s="63" t="str">
        <f>IFERROR(VLOOKUP(VALUE($A93),[1]Student!$A$5:$BA$103,COLUMN(AA:AA),FALSE),"")</f>
        <v/>
      </c>
      <c r="F93" s="78" t="str">
        <f>IF(LEN(INDEX(B$10:C$109,84,1))&lt;2,IF(LEN(INDEX(B$10:C$109,84,2))&lt;2,"",$B$8),$B$8)</f>
        <v/>
      </c>
      <c r="G93" s="89" t="str">
        <f t="shared" si="4"/>
        <v/>
      </c>
      <c r="H93" s="16" t="str">
        <f t="shared" si="5"/>
        <v/>
      </c>
      <c r="I93" s="74" t="str">
        <f>IFERROR(VLOOKUP($H93,'[2]Klokan-Prijave'!$A$2:$C$1000,2,FALSE),"")</f>
        <v/>
      </c>
      <c r="J93" s="91" t="str">
        <f>IFERROR(VLOOKUP($H93,'[2]Klokan-Prijave'!$A$2:$C$1000,3,FALSE),"")</f>
        <v/>
      </c>
      <c r="K93" s="39" t="str">
        <f t="shared" si="6"/>
        <v/>
      </c>
      <c r="L93" s="18" t="str">
        <f t="shared" si="7"/>
        <v/>
      </c>
    </row>
    <row r="94" spans="1:12" ht="14.45" customHeight="1" x14ac:dyDescent="0.2">
      <c r="A94" s="88">
        <v>84</v>
      </c>
      <c r="B94" s="46"/>
      <c r="C94" s="46"/>
      <c r="D94" s="25" t="str">
        <f>IFERROR(VLOOKUP(VALUE($A94),[1]Student!$A$5:$BA$103,COLUMN(BA:BA),FALSE),"")</f>
        <v/>
      </c>
      <c r="E94" s="63" t="str">
        <f>IFERROR(VLOOKUP(VALUE($A94),[1]Student!$A$5:$BA$103,COLUMN(AA:AA),FALSE),"")</f>
        <v/>
      </c>
      <c r="F94" s="78" t="str">
        <f>IF(LEN(INDEX(B$10:C$109,85,1))&lt;2,IF(LEN(INDEX(B$10:C$109,85,2))&lt;2,"",$B$8),$B$8)</f>
        <v/>
      </c>
      <c r="G94" s="89" t="str">
        <f t="shared" si="4"/>
        <v/>
      </c>
      <c r="H94" s="16" t="str">
        <f t="shared" si="5"/>
        <v/>
      </c>
      <c r="I94" s="74" t="str">
        <f>IFERROR(VLOOKUP($H94,'[2]Klokan-Prijave'!$A$2:$C$1000,2,FALSE),"")</f>
        <v/>
      </c>
      <c r="J94" s="91" t="str">
        <f>IFERROR(VLOOKUP($H94,'[2]Klokan-Prijave'!$A$2:$C$1000,3,FALSE),"")</f>
        <v/>
      </c>
      <c r="K94" s="39" t="str">
        <f t="shared" si="6"/>
        <v/>
      </c>
      <c r="L94" s="18" t="str">
        <f t="shared" si="7"/>
        <v/>
      </c>
    </row>
    <row r="95" spans="1:12" ht="14.45" customHeight="1" x14ac:dyDescent="0.2">
      <c r="A95" s="88">
        <v>85</v>
      </c>
      <c r="B95" s="46"/>
      <c r="C95" s="46"/>
      <c r="D95" s="25" t="str">
        <f>IFERROR(VLOOKUP(VALUE($A95),[1]Student!$A$5:$BA$103,COLUMN(BA:BA),FALSE),"")</f>
        <v/>
      </c>
      <c r="E95" s="63" t="str">
        <f>IFERROR(VLOOKUP(VALUE($A95),[1]Student!$A$5:$BA$103,COLUMN(AA:AA),FALSE),"")</f>
        <v/>
      </c>
      <c r="F95" s="78" t="str">
        <f>IF(LEN(INDEX(B$10:C$109,86,1))&lt;2,IF(LEN(INDEX(B$10:C$109,86,2))&lt;2,"",$B$8),$B$8)</f>
        <v/>
      </c>
      <c r="G95" s="89" t="str">
        <f t="shared" si="4"/>
        <v/>
      </c>
      <c r="H95" s="16" t="str">
        <f t="shared" si="5"/>
        <v/>
      </c>
      <c r="I95" s="74" t="str">
        <f>IFERROR(VLOOKUP($H95,'[2]Klokan-Prijave'!$A$2:$C$1000,2,FALSE),"")</f>
        <v/>
      </c>
      <c r="J95" s="91" t="str">
        <f>IFERROR(VLOOKUP($H95,'[2]Klokan-Prijave'!$A$2:$C$1000,3,FALSE),"")</f>
        <v/>
      </c>
      <c r="K95" s="39" t="str">
        <f t="shared" si="6"/>
        <v/>
      </c>
      <c r="L95" s="18" t="str">
        <f t="shared" si="7"/>
        <v/>
      </c>
    </row>
    <row r="96" spans="1:12" ht="14.45" customHeight="1" x14ac:dyDescent="0.2">
      <c r="A96" s="88">
        <v>86</v>
      </c>
      <c r="B96" s="46"/>
      <c r="C96" s="46"/>
      <c r="D96" s="25" t="str">
        <f>IFERROR(VLOOKUP(VALUE($A96),[1]Student!$A$5:$BA$103,COLUMN(BA:BA),FALSE),"")</f>
        <v/>
      </c>
      <c r="E96" s="63" t="str">
        <f>IFERROR(VLOOKUP(VALUE($A96),[1]Student!$A$5:$BA$103,COLUMN(AA:AA),FALSE),"")</f>
        <v/>
      </c>
      <c r="F96" s="78" t="str">
        <f>IF(LEN(INDEX(B$10:C$109,87,1))&lt;2,IF(LEN(INDEX(B$10:C$109,87,2))&lt;2,"",$B$8),$B$8)</f>
        <v/>
      </c>
      <c r="G96" s="89" t="str">
        <f t="shared" si="4"/>
        <v/>
      </c>
      <c r="H96" s="16" t="str">
        <f t="shared" si="5"/>
        <v/>
      </c>
      <c r="I96" s="74" t="str">
        <f>IFERROR(VLOOKUP($H96,'[2]Klokan-Prijave'!$A$2:$C$1000,2,FALSE),"")</f>
        <v/>
      </c>
      <c r="J96" s="91" t="str">
        <f>IFERROR(VLOOKUP($H96,'[2]Klokan-Prijave'!$A$2:$C$1000,3,FALSE),"")</f>
        <v/>
      </c>
      <c r="K96" s="39" t="str">
        <f t="shared" si="6"/>
        <v/>
      </c>
      <c r="L96" s="18" t="str">
        <f t="shared" si="7"/>
        <v/>
      </c>
    </row>
    <row r="97" spans="1:12" ht="14.45" customHeight="1" x14ac:dyDescent="0.2">
      <c r="A97" s="88">
        <v>87</v>
      </c>
      <c r="B97" s="46"/>
      <c r="C97" s="46"/>
      <c r="D97" s="25" t="str">
        <f>IFERROR(VLOOKUP(VALUE($A97),[1]Student!$A$5:$BA$103,COLUMN(BA:BA),FALSE),"")</f>
        <v/>
      </c>
      <c r="E97" s="63" t="str">
        <f>IFERROR(VLOOKUP(VALUE($A97),[1]Student!$A$5:$BA$103,COLUMN(AA:AA),FALSE),"")</f>
        <v/>
      </c>
      <c r="F97" s="78" t="str">
        <f>IF(LEN(INDEX(B$10:C$109,88,1))&lt;2,IF(LEN(INDEX(B$10:C$109,88,2))&lt;2,"",$B$8),$B$8)</f>
        <v/>
      </c>
      <c r="G97" s="89" t="str">
        <f t="shared" si="4"/>
        <v/>
      </c>
      <c r="H97" s="16" t="str">
        <f t="shared" si="5"/>
        <v/>
      </c>
      <c r="I97" s="74" t="str">
        <f>IFERROR(VLOOKUP($H97,'[2]Klokan-Prijave'!$A$2:$C$1000,2,FALSE),"")</f>
        <v/>
      </c>
      <c r="J97" s="91" t="str">
        <f>IFERROR(VLOOKUP($H97,'[2]Klokan-Prijave'!$A$2:$C$1000,3,FALSE),"")</f>
        <v/>
      </c>
      <c r="K97" s="39" t="str">
        <f t="shared" si="6"/>
        <v/>
      </c>
      <c r="L97" s="18" t="str">
        <f t="shared" si="7"/>
        <v/>
      </c>
    </row>
    <row r="98" spans="1:12" ht="14.45" customHeight="1" x14ac:dyDescent="0.2">
      <c r="A98" s="88">
        <v>88</v>
      </c>
      <c r="B98" s="46"/>
      <c r="C98" s="46"/>
      <c r="D98" s="25" t="str">
        <f>IFERROR(VLOOKUP(VALUE($A98),[1]Student!$A$5:$BA$103,COLUMN(BA:BA),FALSE),"")</f>
        <v/>
      </c>
      <c r="E98" s="63" t="str">
        <f>IFERROR(VLOOKUP(VALUE($A98),[1]Student!$A$5:$BA$103,COLUMN(AA:AA),FALSE),"")</f>
        <v/>
      </c>
      <c r="F98" s="78" t="str">
        <f>IF(LEN(INDEX(B$10:C$109,89,1))&lt;2,IF(LEN(INDEX(B$10:C$109,89,2))&lt;2,"",$B$8),$B$8)</f>
        <v/>
      </c>
      <c r="G98" s="89" t="str">
        <f t="shared" si="4"/>
        <v/>
      </c>
      <c r="H98" s="16" t="str">
        <f t="shared" si="5"/>
        <v/>
      </c>
      <c r="I98" s="74" t="str">
        <f>IFERROR(VLOOKUP($H98,'[2]Klokan-Prijave'!$A$2:$C$1000,2,FALSE),"")</f>
        <v/>
      </c>
      <c r="J98" s="91" t="str">
        <f>IFERROR(VLOOKUP($H98,'[2]Klokan-Prijave'!$A$2:$C$1000,3,FALSE),"")</f>
        <v/>
      </c>
      <c r="K98" s="39" t="str">
        <f t="shared" si="6"/>
        <v/>
      </c>
      <c r="L98" s="18" t="str">
        <f t="shared" si="7"/>
        <v/>
      </c>
    </row>
    <row r="99" spans="1:12" ht="14.45" customHeight="1" x14ac:dyDescent="0.2">
      <c r="A99" s="88">
        <v>89</v>
      </c>
      <c r="B99" s="46"/>
      <c r="C99" s="46"/>
      <c r="D99" s="25" t="str">
        <f>IFERROR(VLOOKUP(VALUE($A99),[1]Student!$A$5:$BA$103,COLUMN(BA:BA),FALSE),"")</f>
        <v/>
      </c>
      <c r="E99" s="63" t="str">
        <f>IFERROR(VLOOKUP(VALUE($A99),[1]Student!$A$5:$BA$103,COLUMN(AA:AA),FALSE),"")</f>
        <v/>
      </c>
      <c r="F99" s="78" t="str">
        <f>IF(LEN(INDEX(B$10:C$109,90,1))&lt;2,IF(LEN(INDEX(B$10:C$109,90,2))&lt;2,"",$B$8),$B$8)</f>
        <v/>
      </c>
      <c r="G99" s="89" t="str">
        <f t="shared" si="4"/>
        <v/>
      </c>
      <c r="H99" s="16" t="str">
        <f t="shared" si="5"/>
        <v/>
      </c>
      <c r="I99" s="74" t="str">
        <f>IFERROR(VLOOKUP($H99,'[2]Klokan-Prijave'!$A$2:$C$1000,2,FALSE),"")</f>
        <v/>
      </c>
      <c r="J99" s="91" t="str">
        <f>IFERROR(VLOOKUP($H99,'[2]Klokan-Prijave'!$A$2:$C$1000,3,FALSE),"")</f>
        <v/>
      </c>
      <c r="K99" s="39" t="str">
        <f t="shared" si="6"/>
        <v/>
      </c>
      <c r="L99" s="18" t="str">
        <f t="shared" si="7"/>
        <v/>
      </c>
    </row>
    <row r="100" spans="1:12" ht="14.45" customHeight="1" x14ac:dyDescent="0.2">
      <c r="A100" s="88">
        <v>90</v>
      </c>
      <c r="B100" s="46"/>
      <c r="C100" s="46"/>
      <c r="D100" s="25" t="str">
        <f>IFERROR(VLOOKUP(VALUE($A100),[1]Student!$A$5:$BA$103,COLUMN(BA:BA),FALSE),"")</f>
        <v/>
      </c>
      <c r="E100" s="63" t="str">
        <f>IFERROR(VLOOKUP(VALUE($A100),[1]Student!$A$5:$BA$103,COLUMN(AA:AA),FALSE),"")</f>
        <v/>
      </c>
      <c r="F100" s="78" t="str">
        <f>IF(LEN(INDEX(B$10:C$109,91,1))&lt;2,IF(LEN(INDEX(B$10:C$109,91,2))&lt;2,"",$B$8),$B$8)</f>
        <v/>
      </c>
      <c r="G100" s="89" t="str">
        <f t="shared" si="4"/>
        <v/>
      </c>
      <c r="H100" s="16" t="str">
        <f t="shared" si="5"/>
        <v/>
      </c>
      <c r="I100" s="74" t="str">
        <f>IFERROR(VLOOKUP($H100,'[2]Klokan-Prijave'!$A$2:$C$1000,2,FALSE),"")</f>
        <v/>
      </c>
      <c r="J100" s="91" t="str">
        <f>IFERROR(VLOOKUP($H100,'[2]Klokan-Prijave'!$A$2:$C$1000,3,FALSE),"")</f>
        <v/>
      </c>
      <c r="K100" s="39" t="str">
        <f t="shared" si="6"/>
        <v/>
      </c>
      <c r="L100" s="18" t="str">
        <f t="shared" si="7"/>
        <v/>
      </c>
    </row>
    <row r="101" spans="1:12" ht="14.45" customHeight="1" x14ac:dyDescent="0.2">
      <c r="A101" s="88">
        <v>91</v>
      </c>
      <c r="B101" s="46"/>
      <c r="C101" s="46"/>
      <c r="D101" s="25" t="str">
        <f>IFERROR(VLOOKUP(VALUE($A101),[1]Student!$A$5:$BA$103,COLUMN(BA:BA),FALSE),"")</f>
        <v/>
      </c>
      <c r="E101" s="63" t="str">
        <f>IFERROR(VLOOKUP(VALUE($A101),[1]Student!$A$5:$BA$103,COLUMN(AA:AA),FALSE),"")</f>
        <v/>
      </c>
      <c r="F101" s="78" t="str">
        <f>IF(LEN(INDEX(B$10:C$109,92,1))&lt;2,IF(LEN(INDEX(B$10:C$109,92,2))&lt;2,"",$B$8),$B$8)</f>
        <v/>
      </c>
      <c r="G101" s="89" t="str">
        <f t="shared" si="4"/>
        <v/>
      </c>
      <c r="H101" s="16" t="str">
        <f t="shared" si="5"/>
        <v/>
      </c>
      <c r="I101" s="74" t="str">
        <f>IFERROR(VLOOKUP($H101,'[2]Klokan-Prijave'!$A$2:$C$1000,2,FALSE),"")</f>
        <v/>
      </c>
      <c r="J101" s="91" t="str">
        <f>IFERROR(VLOOKUP($H101,'[2]Klokan-Prijave'!$A$2:$C$1000,3,FALSE),"")</f>
        <v/>
      </c>
      <c r="K101" s="39" t="str">
        <f t="shared" si="6"/>
        <v/>
      </c>
      <c r="L101" s="18" t="str">
        <f t="shared" si="7"/>
        <v/>
      </c>
    </row>
    <row r="102" spans="1:12" ht="14.45" customHeight="1" x14ac:dyDescent="0.2">
      <c r="A102" s="88">
        <v>92</v>
      </c>
      <c r="B102" s="46"/>
      <c r="C102" s="46"/>
      <c r="D102" s="25" t="str">
        <f>IFERROR(VLOOKUP(VALUE($A102),[1]Student!$A$5:$BA$103,COLUMN(BA:BA),FALSE),"")</f>
        <v/>
      </c>
      <c r="E102" s="63" t="str">
        <f>IFERROR(VLOOKUP(VALUE($A102),[1]Student!$A$5:$BA$103,COLUMN(AA:AA),FALSE),"")</f>
        <v/>
      </c>
      <c r="F102" s="78" t="str">
        <f>IF(LEN(INDEX(B$10:C$109,93,1))&lt;2,IF(LEN(INDEX(B$10:C$109,93,2))&lt;2,"",$B$8),$B$8)</f>
        <v/>
      </c>
      <c r="G102" s="89" t="str">
        <f t="shared" si="4"/>
        <v/>
      </c>
      <c r="H102" s="16" t="str">
        <f t="shared" si="5"/>
        <v/>
      </c>
      <c r="I102" s="74" t="str">
        <f>IFERROR(VLOOKUP($H102,'[2]Klokan-Prijave'!$A$2:$C$1000,2,FALSE),"")</f>
        <v/>
      </c>
      <c r="J102" s="91" t="str">
        <f>IFERROR(VLOOKUP($H102,'[2]Klokan-Prijave'!$A$2:$C$1000,3,FALSE),"")</f>
        <v/>
      </c>
      <c r="K102" s="39" t="str">
        <f t="shared" si="6"/>
        <v/>
      </c>
      <c r="L102" s="18" t="str">
        <f t="shared" si="7"/>
        <v/>
      </c>
    </row>
    <row r="103" spans="1:12" ht="14.45" customHeight="1" x14ac:dyDescent="0.2">
      <c r="A103" s="88">
        <v>93</v>
      </c>
      <c r="B103" s="46"/>
      <c r="C103" s="46"/>
      <c r="D103" s="25" t="str">
        <f>IFERROR(VLOOKUP(VALUE($A103),[1]Student!$A$5:$BA$103,COLUMN(BA:BA),FALSE),"")</f>
        <v/>
      </c>
      <c r="E103" s="63" t="str">
        <f>IFERROR(VLOOKUP(VALUE($A103),[1]Student!$A$5:$BA$103,COLUMN(AA:AA),FALSE),"")</f>
        <v/>
      </c>
      <c r="F103" s="78" t="str">
        <f>IF(LEN(INDEX(B$10:C$109,94,1))&lt;2,IF(LEN(INDEX(B$10:C$109,94,2))&lt;2,"",$B$8),$B$8)</f>
        <v/>
      </c>
      <c r="G103" s="89" t="str">
        <f t="shared" si="4"/>
        <v/>
      </c>
      <c r="H103" s="16" t="str">
        <f t="shared" si="5"/>
        <v/>
      </c>
      <c r="I103" s="74" t="str">
        <f>IFERROR(VLOOKUP($H103,'[2]Klokan-Prijave'!$A$2:$C$1000,2,FALSE),"")</f>
        <v/>
      </c>
      <c r="J103" s="91" t="str">
        <f>IFERROR(VLOOKUP($H103,'[2]Klokan-Prijave'!$A$2:$C$1000,3,FALSE),"")</f>
        <v/>
      </c>
      <c r="K103" s="39" t="str">
        <f t="shared" si="6"/>
        <v/>
      </c>
      <c r="L103" s="18" t="str">
        <f t="shared" si="7"/>
        <v/>
      </c>
    </row>
    <row r="104" spans="1:12" ht="14.45" customHeight="1" x14ac:dyDescent="0.2">
      <c r="A104" s="88">
        <v>94</v>
      </c>
      <c r="B104" s="46"/>
      <c r="C104" s="46"/>
      <c r="D104" s="25" t="str">
        <f>IFERROR(VLOOKUP(VALUE($A104),[1]Student!$A$5:$BA$103,COLUMN(BA:BA),FALSE),"")</f>
        <v/>
      </c>
      <c r="E104" s="63" t="str">
        <f>IFERROR(VLOOKUP(VALUE($A104),[1]Student!$A$5:$BA$103,COLUMN(AA:AA),FALSE),"")</f>
        <v/>
      </c>
      <c r="F104" s="78" t="str">
        <f>IF(LEN(INDEX(B$10:C$109,95,1))&lt;2,IF(LEN(INDEX(B$10:C$109,95,2))&lt;2,"",$B$8),$B$8)</f>
        <v/>
      </c>
      <c r="G104" s="89" t="str">
        <f t="shared" si="4"/>
        <v/>
      </c>
      <c r="H104" s="16" t="str">
        <f t="shared" si="5"/>
        <v/>
      </c>
      <c r="I104" s="74" t="str">
        <f>IFERROR(VLOOKUP($H104,'[2]Klokan-Prijave'!$A$2:$C$1000,2,FALSE),"")</f>
        <v/>
      </c>
      <c r="J104" s="91" t="str">
        <f>IFERROR(VLOOKUP($H104,'[2]Klokan-Prijave'!$A$2:$C$1000,3,FALSE),"")</f>
        <v/>
      </c>
      <c r="K104" s="39" t="str">
        <f t="shared" si="6"/>
        <v/>
      </c>
      <c r="L104" s="18" t="str">
        <f t="shared" si="7"/>
        <v/>
      </c>
    </row>
    <row r="105" spans="1:12" ht="14.45" customHeight="1" x14ac:dyDescent="0.2">
      <c r="A105" s="88">
        <v>95</v>
      </c>
      <c r="B105" s="46"/>
      <c r="C105" s="46"/>
      <c r="D105" s="25" t="str">
        <f>IFERROR(VLOOKUP(VALUE($A105),[1]Student!$A$5:$BA$103,COLUMN(BA:BA),FALSE),"")</f>
        <v/>
      </c>
      <c r="E105" s="63" t="str">
        <f>IFERROR(VLOOKUP(VALUE($A105),[1]Student!$A$5:$BA$103,COLUMN(AA:AA),FALSE),"")</f>
        <v/>
      </c>
      <c r="F105" s="78" t="str">
        <f>IF(LEN(INDEX(B$10:C$109,96,1))&lt;2,IF(LEN(INDEX(B$10:C$109,96,2))&lt;2,"",$B$8),$B$8)</f>
        <v/>
      </c>
      <c r="G105" s="89" t="str">
        <f t="shared" si="4"/>
        <v/>
      </c>
      <c r="H105" s="16" t="str">
        <f t="shared" si="5"/>
        <v/>
      </c>
      <c r="I105" s="74" t="str">
        <f>IFERROR(VLOOKUP($H105,'[2]Klokan-Prijave'!$A$2:$C$1000,2,FALSE),"")</f>
        <v/>
      </c>
      <c r="J105" s="91" t="str">
        <f>IFERROR(VLOOKUP($H105,'[2]Klokan-Prijave'!$A$2:$C$1000,3,FALSE),"")</f>
        <v/>
      </c>
      <c r="K105" s="39" t="str">
        <f t="shared" si="6"/>
        <v/>
      </c>
      <c r="L105" s="18" t="str">
        <f t="shared" si="7"/>
        <v/>
      </c>
    </row>
    <row r="106" spans="1:12" ht="14.45" customHeight="1" x14ac:dyDescent="0.2">
      <c r="A106" s="88">
        <v>96</v>
      </c>
      <c r="B106" s="46"/>
      <c r="C106" s="46"/>
      <c r="D106" s="25" t="str">
        <f>IFERROR(VLOOKUP(VALUE($A106),[1]Student!$A$5:$BA$103,COLUMN(BA:BA),FALSE),"")</f>
        <v/>
      </c>
      <c r="E106" s="63" t="str">
        <f>IFERROR(VLOOKUP(VALUE($A106),[1]Student!$A$5:$BA$103,COLUMN(AA:AA),FALSE),"")</f>
        <v/>
      </c>
      <c r="F106" s="78" t="str">
        <f>IF(LEN(INDEX(B$10:C$109,97,1))&lt;2,IF(LEN(INDEX(B$10:C$109,97,2))&lt;2,"",$B$8),$B$8)</f>
        <v/>
      </c>
      <c r="G106" s="89" t="str">
        <f t="shared" si="4"/>
        <v/>
      </c>
      <c r="H106" s="16" t="str">
        <f t="shared" si="5"/>
        <v/>
      </c>
      <c r="I106" s="74" t="str">
        <f>IFERROR(VLOOKUP($H106,'[2]Klokan-Prijave'!$A$2:$C$1000,2,FALSE),"")</f>
        <v/>
      </c>
      <c r="J106" s="91" t="str">
        <f>IFERROR(VLOOKUP($H106,'[2]Klokan-Prijave'!$A$2:$C$1000,3,FALSE),"")</f>
        <v/>
      </c>
      <c r="K106" s="39" t="str">
        <f t="shared" si="6"/>
        <v/>
      </c>
      <c r="L106" s="18" t="str">
        <f t="shared" si="7"/>
        <v/>
      </c>
    </row>
    <row r="107" spans="1:12" ht="14.45" customHeight="1" x14ac:dyDescent="0.2">
      <c r="A107" s="88">
        <v>97</v>
      </c>
      <c r="B107" s="46"/>
      <c r="C107" s="46"/>
      <c r="D107" s="25" t="str">
        <f>IFERROR(VLOOKUP(VALUE($A107),[1]Student!$A$5:$BA$103,COLUMN(BA:BA),FALSE),"")</f>
        <v/>
      </c>
      <c r="E107" s="63" t="str">
        <f>IFERROR(VLOOKUP(VALUE($A107),[1]Student!$A$5:$BA$103,COLUMN(AA:AA),FALSE),"")</f>
        <v/>
      </c>
      <c r="F107" s="78" t="str">
        <f>IF(LEN(INDEX(B$10:C$109,98,1))&lt;2,IF(LEN(INDEX(B$10:C$109,98,2))&lt;2,"",$B$8),$B$8)</f>
        <v/>
      </c>
      <c r="G107" s="89" t="str">
        <f t="shared" si="4"/>
        <v/>
      </c>
      <c r="H107" s="16" t="str">
        <f t="shared" si="5"/>
        <v/>
      </c>
      <c r="I107" s="74" t="str">
        <f>IFERROR(VLOOKUP($H107,'[2]Klokan-Prijave'!$A$2:$C$1000,2,FALSE),"")</f>
        <v/>
      </c>
      <c r="J107" s="91" t="str">
        <f>IFERROR(VLOOKUP($H107,'[2]Klokan-Prijave'!$A$2:$C$1000,3,FALSE),"")</f>
        <v/>
      </c>
      <c r="K107" s="39" t="str">
        <f t="shared" si="6"/>
        <v/>
      </c>
      <c r="L107" s="18" t="str">
        <f t="shared" si="7"/>
        <v/>
      </c>
    </row>
    <row r="108" spans="1:12" ht="14.45" customHeight="1" x14ac:dyDescent="0.2">
      <c r="A108" s="88">
        <v>98</v>
      </c>
      <c r="B108" s="46"/>
      <c r="C108" s="46"/>
      <c r="D108" s="25" t="str">
        <f>IFERROR(VLOOKUP(VALUE($A108),[1]Student!$A$5:$BA$103,COLUMN(BA:BA),FALSE),"")</f>
        <v/>
      </c>
      <c r="E108" s="63" t="str">
        <f>IFERROR(VLOOKUP(VALUE($A108),[1]Student!$A$5:$BA$103,COLUMN(AA:AA),FALSE),"")</f>
        <v/>
      </c>
      <c r="F108" s="78" t="str">
        <f>IF(LEN(INDEX(B$10:C$109,99,1))&lt;2,IF(LEN(INDEX(B$10:C$109,99,2))&lt;2,"",$B$8),$B$8)</f>
        <v/>
      </c>
      <c r="G108" s="89" t="str">
        <f t="shared" si="4"/>
        <v/>
      </c>
      <c r="H108" s="16" t="str">
        <f t="shared" si="5"/>
        <v/>
      </c>
      <c r="I108" s="74" t="str">
        <f>IFERROR(VLOOKUP($H108,'[2]Klokan-Prijave'!$A$2:$C$1000,2,FALSE),"")</f>
        <v/>
      </c>
      <c r="J108" s="91" t="str">
        <f>IFERROR(VLOOKUP($H108,'[2]Klokan-Prijave'!$A$2:$C$1000,3,FALSE),"")</f>
        <v/>
      </c>
      <c r="K108" s="39" t="str">
        <f t="shared" si="6"/>
        <v/>
      </c>
      <c r="L108" s="18" t="str">
        <f t="shared" si="7"/>
        <v/>
      </c>
    </row>
    <row r="109" spans="1:12" ht="14.45" customHeight="1" x14ac:dyDescent="0.2">
      <c r="A109" s="88">
        <v>99</v>
      </c>
      <c r="B109" s="46"/>
      <c r="C109" s="46"/>
      <c r="D109" s="25" t="str">
        <f>IFERROR(VLOOKUP(VALUE($A109),[1]Student!$A$5:$BA$103,COLUMN(BA:BA),FALSE),"")</f>
        <v/>
      </c>
      <c r="E109" s="63" t="str">
        <f>IFERROR(VLOOKUP(VALUE($A109),[1]Student!$A$5:$BA$103,COLUMN(AA:AA),FALSE),"")</f>
        <v/>
      </c>
      <c r="F109" s="78" t="str">
        <f>IF(LEN(INDEX(B$10:C$109,100,1))&lt;2,IF(LEN(INDEX(B$10:C$109,100,2))&lt;2,"",$B$8),$B$8)</f>
        <v/>
      </c>
      <c r="G109" s="89" t="str">
        <f t="shared" si="4"/>
        <v/>
      </c>
      <c r="H109" s="16" t="str">
        <f t="shared" si="5"/>
        <v/>
      </c>
      <c r="I109" s="74" t="str">
        <f>IFERROR(VLOOKUP($H109,'[2]Klokan-Prijave'!$A$2:$C$1000,2,FALSE),"")</f>
        <v/>
      </c>
      <c r="J109" s="91" t="str">
        <f>IFERROR(VLOOKUP($H109,'[2]Klokan-Prijave'!$A$2:$C$1000,3,FALSE),"")</f>
        <v/>
      </c>
      <c r="K109" s="39" t="str">
        <f t="shared" si="6"/>
        <v/>
      </c>
      <c r="L109" s="18" t="str">
        <f t="shared" si="7"/>
        <v/>
      </c>
    </row>
  </sheetData>
  <sheetProtection password="E65F" sheet="1" objects="1" scenarios="1" selectLockedCells="1"/>
  <sortState ref="A10:L109">
    <sortCondition descending="1" ref="K11"/>
  </sortState>
  <mergeCells count="6">
    <mergeCell ref="C6:C8"/>
    <mergeCell ref="B4:C4"/>
    <mergeCell ref="B5:C5"/>
    <mergeCell ref="A1:C1"/>
    <mergeCell ref="A2:C2"/>
    <mergeCell ref="A3:C3"/>
  </mergeCells>
  <phoneticPr fontId="0" type="noConversion"/>
  <dataValidations count="1">
    <dataValidation type="custom" allowBlank="1" showErrorMessage="1" error="Popunite velikim tiskanim slovima!" sqref="B11:C29 B31:C109 B30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&amp;L&amp;8Student&amp;R&amp;8Stranica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Unos osnovnih podataka i upute</vt:lpstr>
      <vt:lpstr>Pčelice</vt:lpstr>
      <vt:lpstr>Leptirići</vt:lpstr>
      <vt:lpstr>Ecolier</vt:lpstr>
      <vt:lpstr>Benjamin</vt:lpstr>
      <vt:lpstr>Cadet</vt:lpstr>
      <vt:lpstr>Junior</vt:lpstr>
      <vt:lpstr>Student</vt:lpstr>
      <vt:lpstr>Benjamin!Print_Area</vt:lpstr>
      <vt:lpstr>Cadet!Print_Area</vt:lpstr>
      <vt:lpstr>Ecolier!Print_Area</vt:lpstr>
      <vt:lpstr>Junior!Print_Area</vt:lpstr>
      <vt:lpstr>Leptirići!Print_Area</vt:lpstr>
      <vt:lpstr>Pčelice!Print_Area</vt:lpstr>
      <vt:lpstr>Student!Print_Area</vt:lpstr>
      <vt:lpstr>'Unos osnovnih podataka i upute'!Print_Area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zarko</dc:creator>
  <cp:lastModifiedBy>Zarko</cp:lastModifiedBy>
  <cp:lastPrinted>2025-02-17T14:22:20Z</cp:lastPrinted>
  <dcterms:created xsi:type="dcterms:W3CDTF">2007-02-15T11:54:15Z</dcterms:created>
  <dcterms:modified xsi:type="dcterms:W3CDTF">2025-03-11T10:03:49Z</dcterms:modified>
</cp:coreProperties>
</file>